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comments11.xml" ContentType="application/vnd.openxmlformats-officedocument.spreadsheetml.comments+xml"/>
  <Override PartName="/xl/drawings/drawing4.xml" ContentType="application/vnd.openxmlformats-officedocument.drawing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lenzm\Desktop\2019 Study Projects\2019 Capacity Study\"/>
    </mc:Choice>
  </mc:AlternateContent>
  <bookViews>
    <workbookView xWindow="300" yWindow="336" windowWidth="19236" windowHeight="9600"/>
  </bookViews>
  <sheets>
    <sheet name="2019 CAP Summary" sheetId="35" r:id="rId1"/>
    <sheet name="2018 CAP Summary" sheetId="34" r:id="rId2"/>
    <sheet name="2017 CAP Summary" sheetId="33" r:id="rId3"/>
    <sheet name="2015 Permitted CAP" sheetId="32" r:id="rId4"/>
    <sheet name="2016 CAP Summary " sheetId="31" r:id="rId5"/>
    <sheet name="2014 Infrastructure draft" sheetId="30" r:id="rId6"/>
    <sheet name="2014 Permitted CAP " sheetId="29" r:id="rId7"/>
    <sheet name="2014 CAP " sheetId="28" r:id="rId8"/>
    <sheet name="2013 Permitted CAP " sheetId="27" r:id="rId9"/>
    <sheet name="2013 Infrastructure" sheetId="26" r:id="rId10"/>
    <sheet name="2013 CAP" sheetId="25" r:id="rId11"/>
    <sheet name="2011 RID HE and VE" sheetId="24" r:id="rId12"/>
    <sheet name="2011" sheetId="23" r:id="rId13"/>
    <sheet name="2010" sheetId="22" r:id="rId14"/>
    <sheet name="2009" sheetId="20" r:id="rId15"/>
    <sheet name="2008" sheetId="21" r:id="rId16"/>
    <sheet name="2007" sheetId="18" r:id="rId17"/>
    <sheet name="2005" sheetId="17" r:id="rId18"/>
  </sheets>
  <definedNames>
    <definedName name="_xlnm.Print_Area" localSheetId="14">'2009'!$A$1:$G$27</definedName>
    <definedName name="_xlnm.Print_Area" localSheetId="13">'2010'!$A$1:$G$23</definedName>
    <definedName name="_xlnm.Print_Area" localSheetId="12">'2011'!$A$1:$G$22</definedName>
    <definedName name="_xlnm.Print_Area" localSheetId="11">'2011 RID HE and VE'!$A$1:$G$22</definedName>
    <definedName name="_xlnm.Print_Area" localSheetId="10">'2013 CAP'!$A$1:$G$19</definedName>
    <definedName name="_xlnm.Print_Area" localSheetId="9">'2013 Infrastructure'!$A$1:$K$18</definedName>
    <definedName name="_xlnm.Print_Area" localSheetId="8">'2013 Permitted CAP '!$A$1:$E$18</definedName>
    <definedName name="_xlnm.Print_Area" localSheetId="7">'2014 CAP '!$A$1:$H$16</definedName>
    <definedName name="_xlnm.Print_Area" localSheetId="5">'2014 Infrastructure draft'!$A$1:$K$18</definedName>
    <definedName name="_xlnm.Print_Area" localSheetId="6">'2014 Permitted CAP '!$A$1:$E$18</definedName>
    <definedName name="_xlnm.Print_Area" localSheetId="3">'2015 Permitted CAP'!$A$1:$F$18</definedName>
    <definedName name="_xlnm.Print_Area" localSheetId="4">'2016 CAP Summary '!$A$1:$H$15</definedName>
    <definedName name="_xlnm.Print_Area" localSheetId="2">'2017 CAP Summary'!$A$1:$H$15</definedName>
    <definedName name="_xlnm.Print_Area" localSheetId="1">'2018 CAP Summary'!$A$1:$H$15</definedName>
    <definedName name="_xlnm.Print_Area" localSheetId="0">'2019 CAP Summary'!$A$1:$H$15</definedName>
  </definedNames>
  <calcPr calcId="152511"/>
</workbook>
</file>

<file path=xl/calcChain.xml><?xml version="1.0" encoding="utf-8"?>
<calcChain xmlns="http://schemas.openxmlformats.org/spreadsheetml/2006/main">
  <c r="B12" i="35" l="1"/>
  <c r="E11" i="35" l="1"/>
  <c r="H13" i="35"/>
  <c r="E12" i="35"/>
  <c r="E10" i="35"/>
  <c r="D9" i="35"/>
  <c r="E9" i="35" s="1"/>
  <c r="E8" i="35"/>
  <c r="E7" i="35"/>
  <c r="E6" i="35"/>
  <c r="E13" i="35" l="1"/>
  <c r="E7" i="34"/>
  <c r="H13" i="34" l="1"/>
  <c r="E12" i="34"/>
  <c r="E10" i="34"/>
  <c r="D9" i="34"/>
  <c r="E9" i="34" s="1"/>
  <c r="E8" i="34"/>
  <c r="E6" i="34"/>
  <c r="E13" i="34" l="1"/>
  <c r="E11" i="33"/>
  <c r="E7" i="33" l="1"/>
  <c r="H13" i="33"/>
  <c r="E12" i="33"/>
  <c r="E10" i="33"/>
  <c r="D9" i="33"/>
  <c r="E9" i="33" s="1"/>
  <c r="E8" i="33"/>
  <c r="E6" i="33"/>
  <c r="E13" i="33" l="1"/>
  <c r="E8" i="31"/>
  <c r="E7" i="31"/>
  <c r="E6" i="31"/>
  <c r="D9" i="31"/>
  <c r="H13" i="31"/>
  <c r="E12" i="31"/>
  <c r="E11" i="31"/>
  <c r="E10" i="31"/>
  <c r="F14" i="32"/>
  <c r="F13" i="32"/>
  <c r="F12" i="32"/>
  <c r="F11" i="32"/>
  <c r="F10" i="32"/>
  <c r="F9" i="32"/>
  <c r="F8" i="32"/>
  <c r="F7" i="32"/>
  <c r="F6" i="32"/>
  <c r="D13" i="32"/>
  <c r="D12" i="32"/>
  <c r="D11" i="32"/>
  <c r="D10" i="32"/>
  <c r="D9" i="32"/>
  <c r="D8" i="32"/>
  <c r="D7" i="32"/>
  <c r="D6" i="32"/>
  <c r="E13" i="28" l="1"/>
  <c r="E6" i="28" l="1"/>
  <c r="E13" i="30" l="1"/>
  <c r="A15" i="30" s="1"/>
  <c r="E11" i="30"/>
  <c r="E9" i="30"/>
  <c r="E12" i="30"/>
  <c r="E10" i="30"/>
  <c r="E8" i="30"/>
  <c r="E7" i="30"/>
  <c r="D12" i="30"/>
  <c r="D11" i="30"/>
  <c r="D10" i="30"/>
  <c r="D9" i="30"/>
  <c r="D8" i="30"/>
  <c r="D7" i="30"/>
  <c r="D6" i="30"/>
  <c r="E6" i="30" l="1"/>
  <c r="E13" i="29"/>
  <c r="E7" i="29"/>
  <c r="D7" i="29"/>
  <c r="D13" i="29" l="1"/>
  <c r="D12" i="29"/>
  <c r="E12" i="29" s="1"/>
  <c r="D11" i="29"/>
  <c r="E11" i="29" s="1"/>
  <c r="D10" i="29"/>
  <c r="E10" i="29" s="1"/>
  <c r="D9" i="29"/>
  <c r="E9" i="29" s="1"/>
  <c r="D8" i="29"/>
  <c r="D6" i="29"/>
  <c r="E6" i="29" s="1"/>
  <c r="E14" i="29" l="1"/>
  <c r="E7" i="28"/>
  <c r="E9" i="28"/>
  <c r="E10" i="28"/>
  <c r="E8" i="28"/>
  <c r="E12" i="28"/>
  <c r="E11" i="28"/>
  <c r="H14" i="28"/>
  <c r="E14" i="28" l="1"/>
  <c r="D13" i="27"/>
  <c r="D12" i="27"/>
  <c r="E12" i="27" s="1"/>
  <c r="D11" i="27"/>
  <c r="E11" i="27" s="1"/>
  <c r="D10" i="27"/>
  <c r="E10" i="27" s="1"/>
  <c r="D9" i="27"/>
  <c r="E9" i="27" s="1"/>
  <c r="D8" i="27"/>
  <c r="D7" i="27"/>
  <c r="D6" i="27"/>
  <c r="E6" i="27" s="1"/>
  <c r="E13" i="27"/>
  <c r="E14" i="27" l="1"/>
  <c r="D13" i="25"/>
  <c r="D12" i="25"/>
  <c r="D11" i="25" l="1"/>
  <c r="D10" i="25" l="1"/>
  <c r="D9" i="25" l="1"/>
  <c r="G14" i="25"/>
  <c r="D6" i="25"/>
  <c r="D14" i="25" l="1"/>
  <c r="E6" i="26"/>
  <c r="D14" i="24" l="1"/>
  <c r="G14" i="24"/>
  <c r="D14" i="23"/>
  <c r="G14" i="23"/>
  <c r="D14" i="22"/>
  <c r="G14" i="22"/>
  <c r="G14" i="20"/>
  <c r="E24" i="20" s="1"/>
  <c r="D14" i="20"/>
  <c r="E23" i="20" s="1"/>
  <c r="B27" i="20" s="1"/>
  <c r="G14" i="18"/>
  <c r="E24" i="18"/>
  <c r="D14" i="18"/>
  <c r="E23" i="18" s="1"/>
  <c r="B27" i="18" s="1"/>
  <c r="D13" i="17"/>
  <c r="D12" i="17"/>
  <c r="D11" i="17"/>
  <c r="D10" i="17"/>
  <c r="D9" i="17"/>
  <c r="D7" i="17"/>
  <c r="D14" i="17" l="1"/>
  <c r="E23" i="17" s="1"/>
  <c r="B27" i="17" s="1"/>
  <c r="E9" i="31" l="1"/>
  <c r="E13" i="31" l="1"/>
</calcChain>
</file>

<file path=xl/comments1.xml><?xml version="1.0" encoding="utf-8"?>
<comments xmlns="http://schemas.openxmlformats.org/spreadsheetml/2006/main">
  <authors>
    <author>Malcolm Valenzuela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10129636 HOR and VERT minus  2015 Inplace=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from 7-2013 permit</t>
        </r>
      </text>
    </comment>
  </commentList>
</comments>
</file>

<file path=xl/comments10.xml><?xml version="1.0" encoding="utf-8"?>
<comments xmlns="http://schemas.openxmlformats.org/spreadsheetml/2006/main">
  <authors>
    <author>WMD</author>
  </authors>
  <commentList>
    <comment ref="B6" authorId="0" shapeId="0">
      <text>
        <r>
          <rPr>
            <b/>
            <sz val="10"/>
            <color indexed="81"/>
            <rFont val="Tahoma"/>
            <family val="2"/>
          </rPr>
          <t>WMD:</t>
        </r>
        <r>
          <rPr>
            <sz val="10"/>
            <color indexed="81"/>
            <rFont val="Tahoma"/>
            <family val="2"/>
          </rPr>
          <t xml:space="preserve">
this number is the sum of both Phase 2 and the remainder of Phase 1
</t>
        </r>
      </text>
    </comment>
  </commentList>
</comments>
</file>

<file path=xl/comments11.xml><?xml version="1.0" encoding="utf-8"?>
<comments xmlns="http://schemas.openxmlformats.org/spreadsheetml/2006/main">
  <authors>
    <author>WMD</author>
  </authors>
  <commentList>
    <comment ref="B6" authorId="0" shapeId="0">
      <text>
        <r>
          <rPr>
            <b/>
            <sz val="10"/>
            <color indexed="81"/>
            <rFont val="Tahoma"/>
            <family val="2"/>
          </rPr>
          <t>WMD:</t>
        </r>
        <r>
          <rPr>
            <sz val="10"/>
            <color indexed="81"/>
            <rFont val="Tahoma"/>
            <family val="2"/>
          </rPr>
          <t xml:space="preserve">
this number is the sum of both Phase 2 and the remainder of Phase 1
</t>
        </r>
      </text>
    </comment>
  </commentList>
</comments>
</file>

<file path=xl/comments12.xml><?xml version="1.0" encoding="utf-8"?>
<comments xmlns="http://schemas.openxmlformats.org/spreadsheetml/2006/main">
  <authors>
    <author>WMD</author>
  </authors>
  <commentList>
    <comment ref="B6" authorId="0" shapeId="0">
      <text>
        <r>
          <rPr>
            <b/>
            <sz val="10"/>
            <color indexed="81"/>
            <rFont val="Tahoma"/>
            <family val="2"/>
          </rPr>
          <t>WMD:</t>
        </r>
        <r>
          <rPr>
            <sz val="10"/>
            <color indexed="81"/>
            <rFont val="Tahoma"/>
            <family val="2"/>
          </rPr>
          <t xml:space="preserve">
this number is the sum of both Phase 2 and the remainder of Phase 1
</t>
        </r>
      </text>
    </comment>
  </commentList>
</comments>
</file>

<file path=xl/comments2.xml><?xml version="1.0" encoding="utf-8"?>
<comments xmlns="http://schemas.openxmlformats.org/spreadsheetml/2006/main">
  <authors>
    <author>Malcolm Valenzuela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10129636 HOR and VERT minus  2015 Inplace=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from 7-2013 permit</t>
        </r>
      </text>
    </comment>
  </commentList>
</comments>
</file>

<file path=xl/comments3.xml><?xml version="1.0" encoding="utf-8"?>
<comments xmlns="http://schemas.openxmlformats.org/spreadsheetml/2006/main">
  <authors>
    <author>Malcolm Valenzuela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10129636 HOR and VERT minus  2015 Inplace=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from 7-2013 permit</t>
        </r>
      </text>
    </comment>
  </commentList>
</comments>
</file>

<file path=xl/comments4.xml><?xml version="1.0" encoding="utf-8"?>
<comments xmlns="http://schemas.openxmlformats.org/spreadsheetml/2006/main">
  <authors>
    <author>Malcolm Valenzuela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10129636 HOR and VERT minus  2015 Inplace=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from 7-2013 permit</t>
        </r>
      </text>
    </comment>
  </commentList>
</comments>
</file>

<file path=xl/comments5.xml><?xml version="1.0" encoding="utf-8"?>
<comments xmlns="http://schemas.openxmlformats.org/spreadsheetml/2006/main">
  <authors>
    <author>Malcolm Valenzuela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Equal Rem. Vol. cy 70,556,274 /1.80</t>
        </r>
      </text>
    </comment>
  </commentList>
</comments>
</file>

<file path=xl/comments6.xml><?xml version="1.0" encoding="utf-8"?>
<comments xmlns="http://schemas.openxmlformats.org/spreadsheetml/2006/main">
  <authors>
    <author>Malcolm Valenzuela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Equal Rem. Vol. cy 70,556,274 /1.80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from 7-2013 permit</t>
        </r>
      </text>
    </comment>
  </commentList>
</comments>
</file>

<file path=xl/comments7.xml><?xml version="1.0" encoding="utf-8"?>
<comments xmlns="http://schemas.openxmlformats.org/spreadsheetml/2006/main">
  <authors>
    <author>Malcolm Valenzuela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Equal Rem. Vol. cy 70,556,274 /1.80</t>
        </r>
      </text>
    </comment>
  </commentList>
</comments>
</file>

<file path=xl/comments8.xml><?xml version="1.0" encoding="utf-8"?>
<comments xmlns="http://schemas.openxmlformats.org/spreadsheetml/2006/main">
  <authors>
    <author>Malcolm Valenzuela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Malcolm Valenzuela:</t>
        </r>
        <r>
          <rPr>
            <sz val="9"/>
            <color indexed="81"/>
            <rFont val="Tahoma"/>
            <family val="2"/>
          </rPr>
          <t xml:space="preserve">
Equal Rem. Vol. cy 70,556,274 /1.80
</t>
        </r>
      </text>
    </comment>
  </commentList>
</comments>
</file>

<file path=xl/comments9.xml><?xml version="1.0" encoding="utf-8"?>
<comments xmlns="http://schemas.openxmlformats.org/spreadsheetml/2006/main">
  <authors>
    <author>WMD</author>
  </authors>
  <commentList>
    <comment ref="B6" authorId="0" shapeId="0">
      <text>
        <r>
          <rPr>
            <b/>
            <sz val="10"/>
            <color indexed="81"/>
            <rFont val="Tahoma"/>
            <family val="2"/>
          </rPr>
          <t>WMD:</t>
        </r>
        <r>
          <rPr>
            <sz val="10"/>
            <color indexed="81"/>
            <rFont val="Tahoma"/>
            <family val="2"/>
          </rPr>
          <t xml:space="preserve">
this number is the sum of both Phase 2 and the remainder of Phase 1
</t>
        </r>
      </text>
    </comment>
  </commentList>
</comments>
</file>

<file path=xl/sharedStrings.xml><?xml version="1.0" encoding="utf-8"?>
<sst xmlns="http://schemas.openxmlformats.org/spreadsheetml/2006/main" count="541" uniqueCount="115">
  <si>
    <t>Kern County Sanitary Landfills</t>
  </si>
  <si>
    <t xml:space="preserve">Designed Air </t>
  </si>
  <si>
    <t>Remaining</t>
  </si>
  <si>
    <t>Remaining Waste</t>
  </si>
  <si>
    <t xml:space="preserve">Remaining </t>
  </si>
  <si>
    <t xml:space="preserve">Estimated </t>
  </si>
  <si>
    <t>Landfill</t>
  </si>
  <si>
    <t>Space Volume (cy)</t>
  </si>
  <si>
    <t>Volume (cy)</t>
  </si>
  <si>
    <t>Capacity (tons)</t>
  </si>
  <si>
    <t>Life Span (years)</t>
  </si>
  <si>
    <t>Capacity Date</t>
  </si>
  <si>
    <t>Boron</t>
  </si>
  <si>
    <t>Mojave-Rosamond</t>
  </si>
  <si>
    <t>Ridgecrest</t>
  </si>
  <si>
    <t>Shafter-Wasco</t>
  </si>
  <si>
    <t>Taft</t>
  </si>
  <si>
    <t>Tehachapi</t>
  </si>
  <si>
    <r>
      <t>Lost Hills</t>
    </r>
    <r>
      <rPr>
        <vertAlign val="subscript"/>
        <sz val="10"/>
        <rFont val="Comic Sans MS"/>
        <family val="4"/>
      </rPr>
      <t>(1)</t>
    </r>
  </si>
  <si>
    <t>n</t>
  </si>
  <si>
    <t>= log [1 + (T/V)(i)]/log (1+i)</t>
  </si>
  <si>
    <t>where n</t>
  </si>
  <si>
    <t>= remaining landfill life expectancy in years</t>
  </si>
  <si>
    <t>T</t>
  </si>
  <si>
    <t>= total remaining capacity in tons</t>
  </si>
  <si>
    <t>V</t>
  </si>
  <si>
    <t>i</t>
  </si>
  <si>
    <t>n =</t>
  </si>
  <si>
    <t xml:space="preserve">= combined Growth Factor </t>
  </si>
  <si>
    <t>Total Remaining Life Span as requested by Donn</t>
  </si>
  <si>
    <t>years remaining landfill life as of 1-1-2005</t>
  </si>
  <si>
    <t>Remaining Life Span after 1/1/2006:</t>
  </si>
  <si>
    <t>Capacity Study Summary as of January 1, 2006</t>
  </si>
  <si>
    <t xml:space="preserve">= 2006 Projected annual tonnage </t>
  </si>
  <si>
    <t>Bena Phase 2A</t>
  </si>
  <si>
    <t>Remaining Life Span after 1/1/2007:</t>
  </si>
  <si>
    <t xml:space="preserve">= 2007 Projected annual tonnage </t>
  </si>
  <si>
    <t>2007 Tons</t>
  </si>
  <si>
    <t>years remaining landfill life as of 1-1-2007</t>
  </si>
  <si>
    <t>Projected Annual</t>
  </si>
  <si>
    <t>Capacity Study Summary as of January 1, 2007</t>
  </si>
  <si>
    <t>Remaining Life Span after 1/1/2008:</t>
  </si>
  <si>
    <t xml:space="preserve">= 2008 Projected annual tonnage </t>
  </si>
  <si>
    <t>years remaining landfill life as of 1-1-2008</t>
  </si>
  <si>
    <t>2009 Tons</t>
  </si>
  <si>
    <t xml:space="preserve">  </t>
  </si>
  <si>
    <t>Capacity Study Summary as of January 1, 2008</t>
  </si>
  <si>
    <t>2008 Tons</t>
  </si>
  <si>
    <t>Capacity Study Summary as of January 1, 2009</t>
  </si>
  <si>
    <t>2010 Tons</t>
  </si>
  <si>
    <t>Capacity Study Summary as of January 1, 2010</t>
  </si>
  <si>
    <t>Capacity Study Summary as of January 1, 2011</t>
  </si>
  <si>
    <t>2011 Tons</t>
  </si>
  <si>
    <t>2013 Tons</t>
  </si>
  <si>
    <t>-</t>
  </si>
  <si>
    <t>Aug. 2040</t>
  </si>
  <si>
    <t>Jan 2050</t>
  </si>
  <si>
    <t>Jan 2079</t>
  </si>
  <si>
    <t>Mar 2017</t>
  </si>
  <si>
    <t>x</t>
  </si>
  <si>
    <t>Capacity Study Summary as of January 1, 2013</t>
  </si>
  <si>
    <t xml:space="preserve">Ridgecrest </t>
  </si>
  <si>
    <t>Mojave-Rosamond Phase 1</t>
  </si>
  <si>
    <t>Feb 2059</t>
  </si>
  <si>
    <t>Bena Phase 1 &amp; 2A</t>
  </si>
  <si>
    <t>Jul. 2128</t>
  </si>
  <si>
    <t xml:space="preserve"> Permitted Capacity Study Summary as of January 1, 2013</t>
  </si>
  <si>
    <t>In - place</t>
  </si>
  <si>
    <t>May 2155</t>
  </si>
  <si>
    <t>(2) Designed Airspace Volume includes closure cover, it should be backed out from the permitted volume of 11,000,000 cy.</t>
  </si>
  <si>
    <r>
      <t>Bena Phases 1 - 4</t>
    </r>
    <r>
      <rPr>
        <vertAlign val="subscript"/>
        <sz val="10"/>
        <rFont val="Comic Sans MS"/>
        <family val="4"/>
      </rPr>
      <t>(1)</t>
    </r>
  </si>
  <si>
    <r>
      <t>Mojave-Rosamond Phases 1-6</t>
    </r>
    <r>
      <rPr>
        <vertAlign val="subscript"/>
        <sz val="10"/>
        <rFont val="Comic Sans MS"/>
        <family val="4"/>
      </rPr>
      <t>(2)</t>
    </r>
  </si>
  <si>
    <r>
      <t>Ridgecrest</t>
    </r>
    <r>
      <rPr>
        <vertAlign val="subscript"/>
        <sz val="10"/>
        <rFont val="Comic Sans MS"/>
        <family val="4"/>
      </rPr>
      <t xml:space="preserve">(3) </t>
    </r>
  </si>
  <si>
    <r>
      <t>Taft</t>
    </r>
    <r>
      <rPr>
        <vertAlign val="subscript"/>
        <sz val="10"/>
        <rFont val="Comic Sans MS"/>
        <family val="4"/>
      </rPr>
      <t>(4)</t>
    </r>
  </si>
  <si>
    <t xml:space="preserve">(2) Closure, leachate, and operations layers are excluded from the 2012 FEIR volume of 78,000,000 cy. </t>
  </si>
  <si>
    <t>(3) Designed Airspace Volume includes closure cover, it should be backed out from the permitted volume of 11,000,000 cy.</t>
  </si>
  <si>
    <t>(1) Based on the Master Plan (Vector 2009) revision dated 3-11-2009. Does include Phase 1 volume but not Phases 1 - 4 closure cover.</t>
  </si>
  <si>
    <t>see 2013 Cap  Infrastructure Study</t>
  </si>
  <si>
    <t>(4) Permitted Designed Airspace Volume does not include closure cover.</t>
  </si>
  <si>
    <r>
      <t>Ridgecrest</t>
    </r>
    <r>
      <rPr>
        <vertAlign val="subscript"/>
        <sz val="10"/>
        <rFont val="Comic Sans MS"/>
        <family val="4"/>
      </rPr>
      <t>(1)</t>
    </r>
    <r>
      <rPr>
        <sz val="10"/>
        <rFont val="Comic Sans MS"/>
        <family val="4"/>
      </rPr>
      <t xml:space="preserve"> </t>
    </r>
  </si>
  <si>
    <t>(1) Permitted Designed Airspace Volume does not include closure cover.</t>
  </si>
  <si>
    <r>
      <t>Taft</t>
    </r>
    <r>
      <rPr>
        <vertAlign val="subscript"/>
        <sz val="10"/>
        <rFont val="Comic Sans MS"/>
        <family val="4"/>
      </rPr>
      <t>(2)</t>
    </r>
  </si>
  <si>
    <t xml:space="preserve">In - place     </t>
  </si>
  <si>
    <t xml:space="preserve">  Volume [cy]</t>
  </si>
  <si>
    <t xml:space="preserve">Capacity Summary as of January 1, 2013 Infrastructure Study </t>
  </si>
  <si>
    <t>Capacity Study Summary as of January 1, 2014</t>
  </si>
  <si>
    <t>Aug 2076</t>
  </si>
  <si>
    <t>Jul 2017</t>
  </si>
  <si>
    <t>May 2049</t>
  </si>
  <si>
    <t>Jan. 2041</t>
  </si>
  <si>
    <t>2014 Tons</t>
  </si>
  <si>
    <t xml:space="preserve"> Permitted Capacity Study Summary as of January 1, 2014</t>
  </si>
  <si>
    <r>
      <t>Bena Phases 1 - 4</t>
    </r>
    <r>
      <rPr>
        <vertAlign val="subscript"/>
        <sz val="12"/>
        <rFont val="Comic Sans MS"/>
        <family val="4"/>
      </rPr>
      <t>(1)</t>
    </r>
  </si>
  <si>
    <r>
      <t>Mojave-Rosamond Phases 1-6</t>
    </r>
    <r>
      <rPr>
        <vertAlign val="subscript"/>
        <sz val="12"/>
        <rFont val="Comic Sans MS"/>
        <family val="4"/>
      </rPr>
      <t>(2)</t>
    </r>
  </si>
  <si>
    <r>
      <t>Ridgecrest</t>
    </r>
    <r>
      <rPr>
        <vertAlign val="subscript"/>
        <sz val="12"/>
        <rFont val="Comic Sans MS"/>
        <family val="4"/>
      </rPr>
      <t xml:space="preserve">(3) </t>
    </r>
  </si>
  <si>
    <r>
      <t>Taft</t>
    </r>
    <r>
      <rPr>
        <vertAlign val="subscript"/>
        <sz val="12"/>
        <rFont val="Comic Sans MS"/>
        <family val="4"/>
      </rPr>
      <t>(4)</t>
    </r>
  </si>
  <si>
    <t>Capacity Summary as of January 1, 2014 Infrastructure Study draft</t>
  </si>
  <si>
    <t>Means not complete</t>
  </si>
  <si>
    <t xml:space="preserve"> Permitted Capacity Study Summary as of January 1, 2015</t>
  </si>
  <si>
    <t xml:space="preserve">2015 Cap Study </t>
  </si>
  <si>
    <t>Fill Rate (cy\ton)</t>
  </si>
  <si>
    <t>2016 Tons</t>
  </si>
  <si>
    <t>Capacity Study Summary as of January 1, 2016</t>
  </si>
  <si>
    <t xml:space="preserve">Bena Phase 1 &amp; 2A </t>
  </si>
  <si>
    <t>Capacity Study Summary as of January 1, 2017</t>
  </si>
  <si>
    <t>05/02/2017</t>
  </si>
  <si>
    <t>d</t>
  </si>
  <si>
    <t xml:space="preserve">2017 Cap Study </t>
  </si>
  <si>
    <t>2017 Tons</t>
  </si>
  <si>
    <t>Capacity Study Summary as of January 1, 2018</t>
  </si>
  <si>
    <t>2018 Tons</t>
  </si>
  <si>
    <t>05/10/2018</t>
  </si>
  <si>
    <t>Capacity Study Summary as of January 1, 2019</t>
  </si>
  <si>
    <t>2019 Tons</t>
  </si>
  <si>
    <t xml:space="preserve">2019 Cap Study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</si>
</sst>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\-yyyy"/>
    <numFmt numFmtId="165" formatCode="#,##0.0"/>
    <numFmt numFmtId="166" formatCode="_(* #,##0_);_(* \(#,##0\);_(* &quot;-&quot;??_);_(@_)"/>
    <numFmt numFmtId="167" formatCode="mmm\ yyyy"/>
    <numFmt numFmtId="168" formatCode="[$-409]mmmm\-yy;@"/>
  </numFmts>
  <fonts count="20" x14ac:knownFonts="1">
    <font>
      <sz val="10"/>
      <name val="Arial"/>
    </font>
    <font>
      <sz val="14"/>
      <name val="Comic Sans MS"/>
      <family val="4"/>
    </font>
    <font>
      <b/>
      <i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vertAlign val="subscript"/>
      <sz val="10"/>
      <name val="Comic Sans MS"/>
      <family val="4"/>
    </font>
    <font>
      <b/>
      <sz val="10"/>
      <color indexed="10"/>
      <name val="Comic Sans MS"/>
      <family val="4"/>
    </font>
    <font>
      <b/>
      <sz val="18"/>
      <name val="Comic Sans MS"/>
      <family val="4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sz val="1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0"/>
      <color rgb="FF000000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vertAlign val="subscript"/>
      <sz val="12"/>
      <name val="Comic Sans MS"/>
      <family val="4"/>
    </font>
    <font>
      <i/>
      <sz val="12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63">
    <xf numFmtId="0" fontId="0" fillId="0" borderId="0" xfId="0"/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3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3" fontId="3" fillId="0" borderId="13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164" fontId="3" fillId="0" borderId="11" xfId="0" quotePrefix="1" applyNumberFormat="1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/>
    <xf numFmtId="41" fontId="6" fillId="0" borderId="0" xfId="0" applyNumberFormat="1" applyFont="1"/>
    <xf numFmtId="10" fontId="6" fillId="0" borderId="0" xfId="0" applyNumberFormat="1" applyFont="1"/>
    <xf numFmtId="2" fontId="6" fillId="0" borderId="0" xfId="0" applyNumberFormat="1" applyFont="1"/>
    <xf numFmtId="3" fontId="7" fillId="0" borderId="0" xfId="0" applyNumberFormat="1" applyFont="1"/>
    <xf numFmtId="3" fontId="3" fillId="0" borderId="9" xfId="0" applyNumberFormat="1" applyFont="1" applyFill="1" applyBorder="1"/>
    <xf numFmtId="3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164" fontId="3" fillId="0" borderId="15" xfId="0" applyNumberFormat="1" applyFont="1" applyBorder="1" applyAlignment="1">
      <alignment horizontal="center"/>
    </xf>
    <xf numFmtId="164" fontId="3" fillId="0" borderId="16" xfId="0" quotePrefix="1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3" fillId="0" borderId="12" xfId="0" applyNumberFormat="1" applyFont="1" applyFill="1" applyBorder="1"/>
    <xf numFmtId="166" fontId="3" fillId="0" borderId="21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164" fontId="3" fillId="0" borderId="16" xfId="0" quotePrefix="1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167" fontId="3" fillId="0" borderId="16" xfId="0" quotePrefix="1" applyNumberFormat="1" applyFont="1" applyFill="1" applyBorder="1" applyAlignment="1">
      <alignment horizontal="center"/>
    </xf>
    <xf numFmtId="3" fontId="3" fillId="0" borderId="19" xfId="0" quotePrefix="1" applyNumberFormat="1" applyFont="1" applyFill="1" applyBorder="1" applyAlignment="1">
      <alignment horizontal="center"/>
    </xf>
    <xf numFmtId="164" fontId="3" fillId="0" borderId="23" xfId="0" quotePrefix="1" applyNumberFormat="1" applyFont="1" applyFill="1" applyBorder="1" applyAlignment="1">
      <alignment horizontal="center"/>
    </xf>
    <xf numFmtId="164" fontId="3" fillId="0" borderId="24" xfId="0" quotePrefix="1" applyNumberFormat="1" applyFont="1" applyFill="1" applyBorder="1" applyAlignment="1">
      <alignment horizontal="center"/>
    </xf>
    <xf numFmtId="164" fontId="3" fillId="0" borderId="21" xfId="0" quotePrefix="1" applyNumberFormat="1" applyFont="1" applyFill="1" applyBorder="1" applyAlignment="1">
      <alignment horizontal="center"/>
    </xf>
    <xf numFmtId="3" fontId="10" fillId="0" borderId="0" xfId="0" applyNumberFormat="1" applyFont="1"/>
    <xf numFmtId="3" fontId="14" fillId="0" borderId="0" xfId="0" applyNumberFormat="1" applyFont="1"/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7" fontId="3" fillId="0" borderId="27" xfId="0" quotePrefix="1" applyNumberFormat="1" applyFont="1" applyFill="1" applyBorder="1" applyAlignment="1">
      <alignment horizontal="center"/>
    </xf>
    <xf numFmtId="164" fontId="3" fillId="0" borderId="27" xfId="0" quotePrefix="1" applyNumberFormat="1" applyFont="1" applyFill="1" applyBorder="1" applyAlignment="1">
      <alignment horizontal="center"/>
    </xf>
    <xf numFmtId="3" fontId="3" fillId="3" borderId="0" xfId="0" applyNumberFormat="1" applyFont="1" applyFill="1"/>
    <xf numFmtId="3" fontId="15" fillId="0" borderId="1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3" fontId="15" fillId="0" borderId="9" xfId="0" applyNumberFormat="1" applyFont="1" applyFill="1" applyBorder="1"/>
    <xf numFmtId="3" fontId="15" fillId="0" borderId="7" xfId="0" applyNumberFormat="1" applyFont="1" applyFill="1" applyBorder="1" applyAlignment="1">
      <alignment horizontal="right"/>
    </xf>
    <xf numFmtId="4" fontId="15" fillId="4" borderId="7" xfId="0" applyNumberFormat="1" applyFont="1" applyFill="1" applyBorder="1" applyAlignment="1">
      <alignment horizontal="center"/>
    </xf>
    <xf numFmtId="167" fontId="15" fillId="4" borderId="27" xfId="0" quotePrefix="1" applyNumberFormat="1" applyFont="1" applyFill="1" applyBorder="1" applyAlignment="1">
      <alignment horizontal="center"/>
    </xf>
    <xf numFmtId="3" fontId="15" fillId="0" borderId="0" xfId="0" applyNumberFormat="1" applyFont="1"/>
    <xf numFmtId="3" fontId="15" fillId="0" borderId="10" xfId="0" applyNumberFormat="1" applyFont="1" applyFill="1" applyBorder="1" applyAlignment="1">
      <alignment horizontal="right"/>
    </xf>
    <xf numFmtId="4" fontId="15" fillId="4" borderId="10" xfId="0" applyNumberFormat="1" applyFont="1" applyFill="1" applyBorder="1" applyAlignment="1">
      <alignment horizontal="center"/>
    </xf>
    <xf numFmtId="164" fontId="15" fillId="4" borderId="21" xfId="0" quotePrefix="1" applyNumberFormat="1" applyFont="1" applyFill="1" applyBorder="1" applyAlignment="1">
      <alignment horizontal="center"/>
    </xf>
    <xf numFmtId="164" fontId="15" fillId="4" borderId="27" xfId="0" quotePrefix="1" applyNumberFormat="1" applyFont="1" applyFill="1" applyBorder="1" applyAlignment="1">
      <alignment horizontal="center"/>
    </xf>
    <xf numFmtId="3" fontId="15" fillId="0" borderId="0" xfId="0" applyNumberFormat="1" applyFont="1" applyFill="1"/>
    <xf numFmtId="164" fontId="15" fillId="4" borderId="24" xfId="0" quotePrefix="1" applyNumberFormat="1" applyFont="1" applyFill="1" applyBorder="1" applyAlignment="1">
      <alignment horizontal="center"/>
    </xf>
    <xf numFmtId="3" fontId="17" fillId="0" borderId="0" xfId="0" applyNumberFormat="1" applyFont="1"/>
    <xf numFmtId="3" fontId="15" fillId="0" borderId="12" xfId="0" applyNumberFormat="1" applyFont="1" applyFill="1" applyBorder="1"/>
    <xf numFmtId="3" fontId="15" fillId="0" borderId="13" xfId="0" applyNumberFormat="1" applyFont="1" applyFill="1" applyBorder="1" applyAlignment="1">
      <alignment horizontal="right"/>
    </xf>
    <xf numFmtId="4" fontId="15" fillId="4" borderId="13" xfId="0" applyNumberFormat="1" applyFont="1" applyFill="1" applyBorder="1" applyAlignment="1">
      <alignment horizontal="center"/>
    </xf>
    <xf numFmtId="164" fontId="15" fillId="4" borderId="23" xfId="0" quotePrefix="1" applyNumberFormat="1" applyFont="1" applyFill="1" applyBorder="1" applyAlignment="1">
      <alignment horizontal="center"/>
    </xf>
    <xf numFmtId="3" fontId="18" fillId="0" borderId="0" xfId="0" applyNumberFormat="1" applyFont="1"/>
    <xf numFmtId="3" fontId="15" fillId="0" borderId="0" xfId="0" applyNumberFormat="1" applyFont="1" applyAlignment="1">
      <alignment horizontal="right"/>
    </xf>
    <xf numFmtId="166" fontId="15" fillId="0" borderId="21" xfId="0" applyNumberFormat="1" applyFont="1" applyFill="1" applyBorder="1" applyAlignment="1">
      <alignment horizontal="center"/>
    </xf>
    <xf numFmtId="3" fontId="3" fillId="4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64" fontId="15" fillId="0" borderId="27" xfId="0" quotePrefix="1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43" fontId="3" fillId="0" borderId="7" xfId="0" applyNumberFormat="1" applyFont="1" applyFill="1" applyBorder="1" applyAlignment="1">
      <alignment vertical="center"/>
    </xf>
    <xf numFmtId="43" fontId="3" fillId="0" borderId="23" xfId="0" applyNumberFormat="1" applyFont="1" applyFill="1" applyBorder="1" applyAlignment="1">
      <alignment vertical="center"/>
    </xf>
    <xf numFmtId="166" fontId="3" fillId="0" borderId="0" xfId="1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3" fillId="0" borderId="2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3" fontId="3" fillId="0" borderId="4" xfId="0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166" fontId="3" fillId="0" borderId="28" xfId="1" applyNumberFormat="1" applyFont="1" applyFill="1" applyBorder="1" applyProtection="1">
      <protection locked="0"/>
    </xf>
    <xf numFmtId="43" fontId="3" fillId="0" borderId="7" xfId="0" applyNumberFormat="1" applyFont="1" applyFill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167" fontId="3" fillId="0" borderId="16" xfId="0" quotePrefix="1" applyNumberFormat="1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166" fontId="3" fillId="0" borderId="21" xfId="1" applyNumberFormat="1" applyFont="1" applyFill="1" applyBorder="1" applyProtection="1"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16" xfId="0" quotePrefix="1" applyNumberFormat="1" applyFont="1" applyFill="1" applyBorder="1" applyAlignment="1" applyProtection="1">
      <alignment horizontal="center"/>
      <protection locked="0"/>
    </xf>
    <xf numFmtId="164" fontId="3" fillId="0" borderId="24" xfId="0" quotePrefix="1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right"/>
      <protection locked="0"/>
    </xf>
    <xf numFmtId="166" fontId="3" fillId="0" borderId="23" xfId="1" applyNumberFormat="1" applyFont="1" applyFill="1" applyBorder="1" applyProtection="1">
      <protection locked="0"/>
    </xf>
    <xf numFmtId="43" fontId="3" fillId="0" borderId="23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23" xfId="0" quotePrefix="1" applyNumberFormat="1" applyFont="1" applyFill="1" applyBorder="1" applyAlignment="1" applyProtection="1">
      <alignment horizontal="center"/>
      <protection locked="0"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3" fontId="3" fillId="0" borderId="9" xfId="0" applyNumberFormat="1" applyFont="1" applyFill="1" applyBorder="1" applyProtection="1">
      <protection locked="0"/>
    </xf>
    <xf numFmtId="3" fontId="3" fillId="0" borderId="12" xfId="0" applyNumberFormat="1" applyFont="1" applyFill="1" applyBorder="1" applyProtection="1">
      <protection locked="0"/>
    </xf>
    <xf numFmtId="3" fontId="3" fillId="0" borderId="0" xfId="0" quotePrefix="1" applyNumberFormat="1" applyFont="1" applyAlignment="1">
      <alignment horizontal="center"/>
    </xf>
    <xf numFmtId="3" fontId="3" fillId="0" borderId="21" xfId="0" applyNumberFormat="1" applyFont="1" applyFill="1" applyBorder="1"/>
    <xf numFmtId="3" fontId="3" fillId="0" borderId="29" xfId="0" applyNumberFormat="1" applyFont="1" applyBorder="1" applyAlignment="1" applyProtection="1">
      <alignment horizontal="right"/>
      <protection locked="0"/>
    </xf>
    <xf numFmtId="3" fontId="3" fillId="0" borderId="29" xfId="0" applyNumberFormat="1" applyFont="1" applyBorder="1" applyAlignment="1" applyProtection="1">
      <alignment horizontal="center"/>
      <protection locked="0"/>
    </xf>
    <xf numFmtId="167" fontId="3" fillId="0" borderId="23" xfId="0" quotePrefix="1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/>
    <xf numFmtId="3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readingOrder="1"/>
    </xf>
    <xf numFmtId="0" fontId="0" fillId="0" borderId="0" xfId="0" applyAlignment="1">
      <alignment horizontal="center"/>
    </xf>
    <xf numFmtId="3" fontId="5" fillId="0" borderId="0" xfId="0" quotePrefix="1" applyNumberFormat="1" applyFont="1" applyAlignment="1">
      <alignment horizontal="left" vertical="top"/>
    </xf>
    <xf numFmtId="0" fontId="5" fillId="0" borderId="0" xfId="0" quotePrefix="1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15</xdr:row>
      <xdr:rowOff>68580</xdr:rowOff>
    </xdr:from>
    <xdr:to>
      <xdr:col>6</xdr:col>
      <xdr:colOff>114300</xdr:colOff>
      <xdr:row>18</xdr:row>
      <xdr:rowOff>175260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13360" y="3794760"/>
          <a:ext cx="7612380" cy="815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omic Sans MS"/>
            </a:rPr>
            <a:t>(1)  Lost Hills SL is inactive as of July 2001. Final closure consrtuction was completed in 2010. The Waste Disposal Unit is intended to reopen when the Shafter-Wasco SL reaches capacity. The remaining waste capacity shown on this spreadsheet is based on the 1997 Final Fill Plan. Prior to the reopening the landfill, a new liner will be constructed and a new Final Fill Plan will be developed. The site is planned for horizontal and vertical expansion, therefore significantly increasing the design capacity.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15</xdr:row>
      <xdr:rowOff>68580</xdr:rowOff>
    </xdr:from>
    <xdr:to>
      <xdr:col>6</xdr:col>
      <xdr:colOff>114300</xdr:colOff>
      <xdr:row>18</xdr:row>
      <xdr:rowOff>175260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13360" y="3794760"/>
          <a:ext cx="7612380" cy="815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omic Sans MS"/>
            </a:rPr>
            <a:t>(1)  Lost Hills SL is inactive as of July 2001. Final closure consrtuction was completed in 2010. The Waste Disposal Unit is intended to reopen when the Shafter-Wasco SL reaches capacity. The remaining waste capacity shown on this spreadsheet is based on the 1997 Final Fill Plan. Prior to the reopening the landfill, a new liner will be constructed and a new Final Fill Plan will be developed. The site is planned for horizontal and vertical expansion, therefore significantly increasing the design capacity.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15</xdr:row>
      <xdr:rowOff>68580</xdr:rowOff>
    </xdr:from>
    <xdr:to>
      <xdr:col>6</xdr:col>
      <xdr:colOff>114300</xdr:colOff>
      <xdr:row>19</xdr:row>
      <xdr:rowOff>91440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13360" y="3794760"/>
          <a:ext cx="7612380" cy="944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-25000">
              <a:solidFill>
                <a:srgbClr val="000000"/>
              </a:solidFill>
              <a:latin typeface="Comic Sans MS"/>
            </a:rPr>
            <a:t>(1) </a:t>
          </a:r>
          <a:r>
            <a:rPr lang="en-US" sz="1000" b="0" i="0" u="none" strike="noStrike" baseline="0">
              <a:solidFill>
                <a:srgbClr val="000000"/>
              </a:solidFill>
              <a:latin typeface="Comic Sans MS"/>
            </a:rPr>
            <a:t> Lost Hills SL is inactive as of July 2001, and is undergoing partial closure in 2010.The site is intended to reopen when the Shafter-Wasco SL reaches capacity. The remaining waste capacity shown on this spreadsheet is based on the 1997 Final Fill Plan. Prior to the reopening the landfill, a new liner will be constructed and a new Final Fill Plan will be developed. The site is planned for horizontal and vertical expansion, therefore significantly increasing the design capacity.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15</xdr:row>
      <xdr:rowOff>68580</xdr:rowOff>
    </xdr:from>
    <xdr:to>
      <xdr:col>6</xdr:col>
      <xdr:colOff>114300</xdr:colOff>
      <xdr:row>16</xdr:row>
      <xdr:rowOff>99060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28600" y="3794760"/>
          <a:ext cx="75971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-25000">
              <a:solidFill>
                <a:srgbClr val="000000"/>
              </a:solidFill>
              <a:latin typeface="Comic Sans MS"/>
            </a:rPr>
            <a:t>(1) </a:t>
          </a:r>
          <a:r>
            <a:rPr lang="en-US" sz="1000" b="0" i="0" u="none" strike="noStrike" baseline="0">
              <a:solidFill>
                <a:srgbClr val="000000"/>
              </a:solidFill>
              <a:latin typeface="Comic Sans MS"/>
            </a:rPr>
            <a:t> Lost Hills SL is inactive as of July 2001, and is scheduled to reopen when the Shafter-Wasco SL reaches capacity.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68580</xdr:rowOff>
    </xdr:from>
    <xdr:to>
      <xdr:col>0</xdr:col>
      <xdr:colOff>0</xdr:colOff>
      <xdr:row>16</xdr:row>
      <xdr:rowOff>106680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0" y="3787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-25000">
              <a:solidFill>
                <a:srgbClr val="000000"/>
              </a:solidFill>
              <a:latin typeface="Comic Sans MS"/>
            </a:rPr>
            <a:t>(1) </a:t>
          </a:r>
          <a:r>
            <a:rPr lang="en-US" sz="1000" b="0" i="0" u="none" strike="noStrike" baseline="0">
              <a:solidFill>
                <a:srgbClr val="000000"/>
              </a:solidFill>
              <a:latin typeface="Comic Sans MS"/>
            </a:rPr>
            <a:t> Lost Hills SL is inactive as of July 2001, and is scheduled to reopen when the Shafter-Wasco SL reaches capacity.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15</xdr:row>
      <xdr:rowOff>68580</xdr:rowOff>
    </xdr:from>
    <xdr:to>
      <xdr:col>6</xdr:col>
      <xdr:colOff>114300</xdr:colOff>
      <xdr:row>16</xdr:row>
      <xdr:rowOff>99060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28600" y="3581400"/>
          <a:ext cx="75971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-25000">
              <a:solidFill>
                <a:srgbClr val="000000"/>
              </a:solidFill>
              <a:latin typeface="Comic Sans MS"/>
            </a:rPr>
            <a:t>(1) </a:t>
          </a:r>
          <a:r>
            <a:rPr lang="en-US" sz="1000" b="0" i="0" u="none" strike="noStrike" baseline="0">
              <a:solidFill>
                <a:srgbClr val="000000"/>
              </a:solidFill>
              <a:latin typeface="Comic Sans MS"/>
            </a:rPr>
            <a:t> Lost Hills SL is inactive as of July 2001, and is scheduled to reopen when the Shafter-Wasco SL reaches capacity.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15</xdr:row>
      <xdr:rowOff>68580</xdr:rowOff>
    </xdr:from>
    <xdr:to>
      <xdr:col>6</xdr:col>
      <xdr:colOff>114300</xdr:colOff>
      <xdr:row>16</xdr:row>
      <xdr:rowOff>99060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8600" y="3794760"/>
          <a:ext cx="75971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en-US" sz="1000" b="0" i="0" u="none" strike="noStrike" baseline="-25000">
              <a:solidFill>
                <a:srgbClr val="000000"/>
              </a:solidFill>
              <a:latin typeface="Comic Sans MS"/>
            </a:rPr>
            <a:t>(1) </a:t>
          </a:r>
          <a:r>
            <a:rPr lang="en-US" sz="1000" b="0" i="0" u="none" strike="noStrike" baseline="0">
              <a:solidFill>
                <a:srgbClr val="000000"/>
              </a:solidFill>
              <a:latin typeface="Comic Sans MS"/>
            </a:rPr>
            <a:t> Lost Hills SL is inactive as of July 2001, and is scheduled to reopen when the Shafter-Wasco SL reaches capacity.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tabSelected="1" zoomScaleNormal="100" zoomScaleSheetLayoutView="100" workbookViewId="0">
      <selection activeCell="F16" sqref="F16"/>
    </sheetView>
  </sheetViews>
  <sheetFormatPr defaultColWidth="9.109375" defaultRowHeight="16.8" x14ac:dyDescent="0.45"/>
  <cols>
    <col min="1" max="1" width="27.44140625" style="5" customWidth="1"/>
    <col min="2" max="3" width="16.88671875" style="6" customWidth="1"/>
    <col min="4" max="4" width="16.88671875" style="6" hidden="1" customWidth="1"/>
    <col min="5" max="5" width="16.88671875" style="6" customWidth="1"/>
    <col min="6" max="6" width="17.44140625" style="6" customWidth="1"/>
    <col min="7" max="7" width="21" style="4" customWidth="1"/>
    <col min="8" max="8" width="19" style="4" customWidth="1"/>
    <col min="9" max="9" width="11" style="4" hidden="1" customWidth="1"/>
    <col min="10" max="10" width="11.33203125" style="4" bestFit="1" customWidth="1"/>
    <col min="11" max="16384" width="9.109375" style="4"/>
  </cols>
  <sheetData>
    <row r="1" spans="1:10" ht="22.05" customHeight="1" x14ac:dyDescent="0.4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10" ht="22.05" customHeight="1" x14ac:dyDescent="0.45">
      <c r="A2" s="156" t="s">
        <v>112</v>
      </c>
      <c r="B2" s="156"/>
      <c r="C2" s="156"/>
      <c r="D2" s="156"/>
      <c r="E2" s="156"/>
      <c r="F2" s="156"/>
      <c r="G2" s="156"/>
      <c r="H2" s="156"/>
    </row>
    <row r="3" spans="1:10" ht="20.100000000000001" customHeight="1" thickBot="1" x14ac:dyDescent="0.65">
      <c r="A3" s="120"/>
      <c r="B3" s="121"/>
      <c r="C3" s="121"/>
      <c r="D3" s="121"/>
      <c r="E3" s="121"/>
      <c r="F3" s="121"/>
      <c r="G3" s="122"/>
      <c r="H3" s="122"/>
    </row>
    <row r="4" spans="1:10" s="6" customFormat="1" ht="20.100000000000001" customHeight="1" x14ac:dyDescent="0.4">
      <c r="A4" s="123"/>
      <c r="B4" s="124" t="s">
        <v>1</v>
      </c>
      <c r="C4" s="124" t="s">
        <v>2</v>
      </c>
      <c r="D4" s="124" t="s">
        <v>114</v>
      </c>
      <c r="E4" s="124" t="s">
        <v>3</v>
      </c>
      <c r="F4" s="124" t="s">
        <v>4</v>
      </c>
      <c r="G4" s="125" t="s">
        <v>5</v>
      </c>
      <c r="H4" s="125" t="s">
        <v>39</v>
      </c>
    </row>
    <row r="5" spans="1:10" s="6" customFormat="1" ht="20.100000000000001" customHeight="1" thickBot="1" x14ac:dyDescent="0.45">
      <c r="A5" s="126" t="s">
        <v>6</v>
      </c>
      <c r="B5" s="127" t="s">
        <v>7</v>
      </c>
      <c r="C5" s="127" t="s">
        <v>8</v>
      </c>
      <c r="D5" s="127" t="s">
        <v>100</v>
      </c>
      <c r="E5" s="127" t="s">
        <v>9</v>
      </c>
      <c r="F5" s="127" t="s">
        <v>10</v>
      </c>
      <c r="G5" s="128" t="s">
        <v>11</v>
      </c>
      <c r="H5" s="128" t="s">
        <v>113</v>
      </c>
      <c r="I5" s="150" t="s">
        <v>111</v>
      </c>
    </row>
    <row r="6" spans="1:10" ht="20.100000000000001" customHeight="1" x14ac:dyDescent="0.4">
      <c r="A6" s="148" t="s">
        <v>103</v>
      </c>
      <c r="B6" s="129">
        <v>46239605</v>
      </c>
      <c r="C6" s="130">
        <v>29317945</v>
      </c>
      <c r="D6" s="131">
        <v>1.7</v>
      </c>
      <c r="E6" s="129">
        <f>C6/D6</f>
        <v>17245850</v>
      </c>
      <c r="F6" s="132">
        <v>26.850012251460779</v>
      </c>
      <c r="G6" s="133">
        <v>53272.966974846051</v>
      </c>
      <c r="H6" s="134">
        <v>494952</v>
      </c>
      <c r="I6" s="4" t="s">
        <v>106</v>
      </c>
    </row>
    <row r="7" spans="1:10" ht="20.100000000000001" customHeight="1" x14ac:dyDescent="0.4">
      <c r="A7" s="148" t="s">
        <v>12</v>
      </c>
      <c r="B7" s="135">
        <v>1051895</v>
      </c>
      <c r="C7" s="136">
        <v>191380</v>
      </c>
      <c r="D7" s="131">
        <v>1.69</v>
      </c>
      <c r="E7" s="135">
        <f>C7/D7</f>
        <v>113242.60355029585</v>
      </c>
      <c r="F7" s="137">
        <v>26.11</v>
      </c>
      <c r="G7" s="67">
        <v>53002.618683747009</v>
      </c>
      <c r="H7" s="138">
        <v>4327</v>
      </c>
      <c r="I7" s="4" t="s">
        <v>106</v>
      </c>
    </row>
    <row r="8" spans="1:10" ht="20.100000000000001" customHeight="1" x14ac:dyDescent="0.4">
      <c r="A8" s="148" t="s">
        <v>62</v>
      </c>
      <c r="B8" s="135">
        <v>2515491</v>
      </c>
      <c r="C8" s="136">
        <v>661707</v>
      </c>
      <c r="D8" s="131">
        <v>1.6</v>
      </c>
      <c r="E8" s="135">
        <f>C8/D8</f>
        <v>413566.875</v>
      </c>
      <c r="F8" s="137">
        <v>7.7352828216048026</v>
      </c>
      <c r="G8" s="133">
        <v>46291.312050591157</v>
      </c>
      <c r="H8" s="138">
        <v>27138</v>
      </c>
      <c r="I8" s="4" t="s">
        <v>106</v>
      </c>
    </row>
    <row r="9" spans="1:10" s="41" customFormat="1" ht="20.100000000000001" customHeight="1" x14ac:dyDescent="0.4">
      <c r="A9" s="148" t="s">
        <v>14</v>
      </c>
      <c r="B9" s="151">
        <v>10129636</v>
      </c>
      <c r="C9" s="136">
        <v>3981666.4632999999</v>
      </c>
      <c r="D9" s="131">
        <f>1.67</f>
        <v>1.67</v>
      </c>
      <c r="E9" s="135">
        <f>C9/D9</f>
        <v>2384231.4151497008</v>
      </c>
      <c r="F9" s="137">
        <v>30.650815489812931</v>
      </c>
      <c r="G9" s="133">
        <v>54661.21035765417</v>
      </c>
      <c r="H9" s="138">
        <v>58512</v>
      </c>
      <c r="I9" s="41" t="s">
        <v>106</v>
      </c>
    </row>
    <row r="10" spans="1:10" ht="20.100000000000001" customHeight="1" x14ac:dyDescent="0.4">
      <c r="A10" s="148" t="s">
        <v>15</v>
      </c>
      <c r="B10" s="135">
        <v>21895179</v>
      </c>
      <c r="C10" s="136">
        <v>13447146</v>
      </c>
      <c r="D10" s="131">
        <v>1.5</v>
      </c>
      <c r="E10" s="135">
        <f t="shared" ref="E10:E12" si="0">C10/D10</f>
        <v>8964764</v>
      </c>
      <c r="F10" s="137">
        <v>36.240966023272321</v>
      </c>
      <c r="G10" s="133">
        <v>56703.012840000214</v>
      </c>
      <c r="H10" s="138">
        <v>181307</v>
      </c>
      <c r="I10" s="4" t="s">
        <v>106</v>
      </c>
    </row>
    <row r="11" spans="1:10" ht="20.100000000000001" customHeight="1" x14ac:dyDescent="0.4">
      <c r="A11" s="148" t="s">
        <v>16</v>
      </c>
      <c r="B11" s="135">
        <v>10044765</v>
      </c>
      <c r="C11" s="136">
        <v>6812923.3975</v>
      </c>
      <c r="D11" s="131">
        <v>1.65</v>
      </c>
      <c r="E11" s="135">
        <f t="shared" si="0"/>
        <v>4129044.4833333334</v>
      </c>
      <c r="F11" s="137">
        <v>50.289221379640452</v>
      </c>
      <c r="G11" s="133">
        <v>61834.13810891367</v>
      </c>
      <c r="H11" s="138">
        <v>57048</v>
      </c>
      <c r="I11" s="4" t="s">
        <v>106</v>
      </c>
      <c r="J11" s="79"/>
    </row>
    <row r="12" spans="1:10" ht="20.100000000000001" customHeight="1" thickBot="1" x14ac:dyDescent="0.45">
      <c r="A12" s="149" t="s">
        <v>17</v>
      </c>
      <c r="B12" s="155">
        <f>3712022+20264.78</f>
        <v>3732286.78</v>
      </c>
      <c r="C12" s="142">
        <v>365981.34500000003</v>
      </c>
      <c r="D12" s="143">
        <v>1.5</v>
      </c>
      <c r="E12" s="141">
        <f t="shared" si="0"/>
        <v>243987.56333333335</v>
      </c>
      <c r="F12" s="144">
        <v>4.819521294251139</v>
      </c>
      <c r="G12" s="154">
        <v>45226.330152725226</v>
      </c>
      <c r="H12" s="146">
        <v>45277</v>
      </c>
      <c r="I12" s="4" t="s">
        <v>106</v>
      </c>
    </row>
    <row r="13" spans="1:10" ht="20.100000000000001" customHeight="1" thickBot="1" x14ac:dyDescent="0.5">
      <c r="A13" s="147"/>
      <c r="B13" s="121"/>
      <c r="C13" s="121"/>
      <c r="D13" s="121"/>
      <c r="E13" s="152">
        <f>SUM(E6:E12)</f>
        <v>33494686.940366663</v>
      </c>
      <c r="F13" s="121"/>
      <c r="G13" s="122"/>
      <c r="H13" s="153">
        <f>SUM(H6:H12)</f>
        <v>868561</v>
      </c>
    </row>
    <row r="14" spans="1:10" ht="20.100000000000001" customHeight="1" thickTop="1" x14ac:dyDescent="0.45">
      <c r="A14" s="147"/>
      <c r="B14" s="121"/>
      <c r="C14" s="121"/>
      <c r="D14" s="121"/>
      <c r="E14" s="121"/>
      <c r="F14" s="121"/>
      <c r="G14" s="122"/>
      <c r="H14" s="122"/>
    </row>
    <row r="15" spans="1:10" ht="20.100000000000001" customHeight="1" x14ac:dyDescent="0.45">
      <c r="A15" s="147"/>
      <c r="B15" s="121"/>
      <c r="C15" s="121"/>
      <c r="D15" s="121"/>
      <c r="E15" s="121"/>
      <c r="F15" s="121"/>
      <c r="G15" s="122"/>
      <c r="H15" s="122"/>
    </row>
    <row r="18" spans="6:6" x14ac:dyDescent="0.45">
      <c r="F18" s="62"/>
    </row>
  </sheetData>
  <mergeCells count="2">
    <mergeCell ref="A1:H1"/>
    <mergeCell ref="A2:H2"/>
  </mergeCells>
  <printOptions horizontalCentered="1" gridLines="1"/>
  <pageMargins left="0.75" right="0.75" top="1.38" bottom="1" header="0.5" footer="0.5"/>
  <pageSetup scale="91" orientation="landscape" r:id="rId1"/>
  <headerFooter alignWithMargins="0">
    <oddFooter>&amp;L&amp;Z&amp;F&amp;R&amp;D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18"/>
  <sheetViews>
    <sheetView view="pageBreakPreview" zoomScaleNormal="100" workbookViewId="0">
      <selection activeCell="A15" sqref="A15:G15"/>
    </sheetView>
  </sheetViews>
  <sheetFormatPr defaultColWidth="9.109375" defaultRowHeight="16.8" x14ac:dyDescent="0.45"/>
  <cols>
    <col min="1" max="1" width="30.5546875" style="5" customWidth="1"/>
    <col min="2" max="5" width="16.88671875" style="6" customWidth="1"/>
    <col min="6" max="6" width="17.44140625" style="6" customWidth="1"/>
    <col min="7" max="7" width="21" style="4" customWidth="1"/>
    <col min="8" max="8" width="9.109375" style="4" customWidth="1"/>
    <col min="9" max="9" width="11.33203125" style="4" bestFit="1" customWidth="1"/>
    <col min="10" max="10" width="9.109375" style="4"/>
    <col min="11" max="11" width="4.6640625" style="4" customWidth="1"/>
    <col min="12" max="16384" width="9.109375" style="4"/>
  </cols>
  <sheetData>
    <row r="1" spans="1:9" ht="21" x14ac:dyDescent="0.5">
      <c r="A1" s="1" t="s">
        <v>0</v>
      </c>
      <c r="B1" s="2"/>
      <c r="C1" s="2"/>
      <c r="D1" s="2"/>
      <c r="E1" s="2"/>
      <c r="F1" s="2"/>
      <c r="G1" s="3"/>
    </row>
    <row r="2" spans="1:9" ht="19.8" x14ac:dyDescent="0.45">
      <c r="A2" s="157" t="s">
        <v>84</v>
      </c>
      <c r="B2" s="160"/>
      <c r="C2" s="160"/>
      <c r="D2" s="160"/>
      <c r="E2" s="160"/>
      <c r="F2" s="160"/>
      <c r="G2" s="160"/>
    </row>
    <row r="3" spans="1:9" ht="24.9" customHeight="1" thickBot="1" x14ac:dyDescent="0.65">
      <c r="A3" s="36"/>
    </row>
    <row r="4" spans="1:9" s="6" customFormat="1" ht="18" customHeight="1" x14ac:dyDescent="0.4">
      <c r="A4" s="7"/>
      <c r="B4" s="8" t="s">
        <v>1</v>
      </c>
      <c r="C4" s="8" t="s">
        <v>82</v>
      </c>
      <c r="D4" s="8" t="s">
        <v>2</v>
      </c>
      <c r="E4" s="8" t="s">
        <v>3</v>
      </c>
      <c r="F4" s="8" t="s">
        <v>4</v>
      </c>
      <c r="G4" s="81" t="s">
        <v>5</v>
      </c>
    </row>
    <row r="5" spans="1:9" s="6" customFormat="1" ht="18" customHeight="1" thickBot="1" x14ac:dyDescent="0.45">
      <c r="A5" s="10" t="s">
        <v>6</v>
      </c>
      <c r="B5" s="11" t="s">
        <v>7</v>
      </c>
      <c r="C5" s="11" t="s">
        <v>83</v>
      </c>
      <c r="D5" s="11" t="s">
        <v>8</v>
      </c>
      <c r="E5" s="11" t="s">
        <v>9</v>
      </c>
      <c r="F5" s="11" t="s">
        <v>10</v>
      </c>
      <c r="G5" s="82" t="s">
        <v>11</v>
      </c>
    </row>
    <row r="6" spans="1:9" ht="20.100000000000001" customHeight="1" x14ac:dyDescent="0.4">
      <c r="A6" s="37" t="s">
        <v>70</v>
      </c>
      <c r="B6" s="64">
        <v>294470860</v>
      </c>
      <c r="C6" s="64">
        <v>12943695</v>
      </c>
      <c r="D6" s="65">
        <v>314520249</v>
      </c>
      <c r="E6" s="64">
        <f>D6/1.6</f>
        <v>196575155.625</v>
      </c>
      <c r="F6" s="66">
        <v>142.4</v>
      </c>
      <c r="G6" s="83" t="s">
        <v>68</v>
      </c>
      <c r="H6" s="80" t="s">
        <v>77</v>
      </c>
    </row>
    <row r="7" spans="1:9" ht="16.2" x14ac:dyDescent="0.4">
      <c r="A7" s="37" t="s">
        <v>12</v>
      </c>
      <c r="B7" s="38">
        <v>1002819</v>
      </c>
      <c r="C7" s="38">
        <v>836535</v>
      </c>
      <c r="D7" s="38">
        <v>166284</v>
      </c>
      <c r="E7" s="38">
        <v>92380</v>
      </c>
      <c r="F7" s="53">
        <v>27.59</v>
      </c>
      <c r="G7" s="83" t="s">
        <v>55</v>
      </c>
    </row>
    <row r="8" spans="1:9" ht="16.2" x14ac:dyDescent="0.4">
      <c r="A8" s="37" t="s">
        <v>71</v>
      </c>
      <c r="B8" s="38">
        <v>72242969</v>
      </c>
      <c r="C8" s="38">
        <v>1700432</v>
      </c>
      <c r="D8" s="38">
        <v>70542537</v>
      </c>
      <c r="E8" s="38">
        <v>39190298</v>
      </c>
      <c r="F8" s="53">
        <v>115.51</v>
      </c>
      <c r="G8" s="78" t="s">
        <v>65</v>
      </c>
      <c r="H8" s="80" t="s">
        <v>77</v>
      </c>
    </row>
    <row r="9" spans="1:9" s="41" customFormat="1" ht="20.100000000000001" customHeight="1" x14ac:dyDescent="0.4">
      <c r="A9" s="37" t="s">
        <v>72</v>
      </c>
      <c r="B9" s="38">
        <v>10500000</v>
      </c>
      <c r="C9" s="38">
        <v>5660792</v>
      </c>
      <c r="D9" s="38">
        <v>4468844</v>
      </c>
      <c r="E9" s="38">
        <v>2897729</v>
      </c>
      <c r="F9" s="53">
        <v>37.04</v>
      </c>
      <c r="G9" s="84" t="s">
        <v>56</v>
      </c>
    </row>
    <row r="10" spans="1:9" ht="20.100000000000001" customHeight="1" x14ac:dyDescent="0.4">
      <c r="A10" s="37" t="s">
        <v>15</v>
      </c>
      <c r="B10" s="38">
        <v>21895179</v>
      </c>
      <c r="C10" s="38">
        <v>7165424</v>
      </c>
      <c r="D10" s="38">
        <v>14729755</v>
      </c>
      <c r="E10" s="38">
        <v>8820213</v>
      </c>
      <c r="F10" s="53">
        <v>46.11</v>
      </c>
      <c r="G10" s="84" t="s">
        <v>63</v>
      </c>
    </row>
    <row r="11" spans="1:9" ht="20.100000000000001" customHeight="1" x14ac:dyDescent="0.4">
      <c r="A11" s="37" t="s">
        <v>73</v>
      </c>
      <c r="B11" s="38">
        <v>10457653</v>
      </c>
      <c r="C11" s="38">
        <v>2829324</v>
      </c>
      <c r="D11" s="38">
        <v>7628329</v>
      </c>
      <c r="E11" s="38">
        <v>4623230</v>
      </c>
      <c r="F11" s="53">
        <v>66.069999999999993</v>
      </c>
      <c r="G11" s="77" t="s">
        <v>57</v>
      </c>
      <c r="I11" s="79"/>
    </row>
    <row r="12" spans="1:9" ht="20.100000000000001" customHeight="1" thickBot="1" x14ac:dyDescent="0.45">
      <c r="A12" s="55" t="s">
        <v>17</v>
      </c>
      <c r="B12" s="70">
        <v>3388723</v>
      </c>
      <c r="C12" s="70">
        <v>2992208</v>
      </c>
      <c r="D12" s="70">
        <v>396515</v>
      </c>
      <c r="E12" s="70">
        <v>247822</v>
      </c>
      <c r="F12" s="71">
        <v>4.21</v>
      </c>
      <c r="G12" s="76" t="s">
        <v>58</v>
      </c>
    </row>
    <row r="13" spans="1:9" x14ac:dyDescent="0.45">
      <c r="E13" s="24">
        <v>252446827</v>
      </c>
    </row>
    <row r="14" spans="1:9" ht="16.2" customHeight="1" x14ac:dyDescent="0.45"/>
    <row r="15" spans="1:9" ht="19.8" customHeight="1" x14ac:dyDescent="0.4">
      <c r="A15" s="162" t="s">
        <v>76</v>
      </c>
      <c r="B15" s="162"/>
      <c r="C15" s="162"/>
      <c r="D15" s="162"/>
      <c r="E15" s="162"/>
      <c r="F15" s="162"/>
      <c r="G15" s="162"/>
    </row>
    <row r="16" spans="1:9" ht="21.6" customHeight="1" x14ac:dyDescent="0.4">
      <c r="A16" s="158" t="s">
        <v>74</v>
      </c>
      <c r="B16" s="158"/>
      <c r="C16" s="158"/>
      <c r="D16" s="158"/>
      <c r="E16" s="158"/>
      <c r="F16" s="158"/>
      <c r="G16" s="158"/>
    </row>
    <row r="17" spans="1:7" ht="16.2" x14ac:dyDescent="0.4">
      <c r="A17" s="159" t="s">
        <v>75</v>
      </c>
      <c r="B17" s="159"/>
      <c r="C17" s="159"/>
      <c r="D17" s="159"/>
      <c r="E17" s="159"/>
      <c r="F17" s="159"/>
      <c r="G17" s="159"/>
    </row>
    <row r="18" spans="1:7" ht="16.2" x14ac:dyDescent="0.4">
      <c r="A18" s="158" t="s">
        <v>78</v>
      </c>
      <c r="B18" s="158"/>
      <c r="C18" s="158"/>
      <c r="D18" s="158"/>
      <c r="E18" s="158"/>
      <c r="F18" s="158"/>
      <c r="G18" s="158"/>
    </row>
  </sheetData>
  <mergeCells count="5">
    <mergeCell ref="A18:G18"/>
    <mergeCell ref="A2:G2"/>
    <mergeCell ref="A17:G17"/>
    <mergeCell ref="A15:G15"/>
    <mergeCell ref="A16:G16"/>
  </mergeCells>
  <printOptions horizontalCentered="1"/>
  <pageMargins left="0.75" right="0.75" top="1.38" bottom="1" header="0.5" footer="0.5"/>
  <pageSetup scale="70" orientation="landscape" r:id="rId1"/>
  <headerFooter alignWithMargins="0">
    <oddFooter>&amp;L&amp;8&amp;Z&amp;F&amp;C&amp;8Kern County Waste Management Department&amp;R&amp;8&amp;D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19"/>
  <sheetViews>
    <sheetView view="pageBreakPreview" zoomScaleNormal="100" workbookViewId="0">
      <selection activeCell="I17" sqref="I17"/>
    </sheetView>
  </sheetViews>
  <sheetFormatPr defaultColWidth="9.109375" defaultRowHeight="16.8" x14ac:dyDescent="0.45"/>
  <cols>
    <col min="1" max="1" width="27.44140625" style="5" customWidth="1"/>
    <col min="2" max="4" width="16.88671875" style="6" customWidth="1"/>
    <col min="5" max="5" width="17.44140625" style="6" customWidth="1"/>
    <col min="6" max="6" width="21" style="4" customWidth="1"/>
    <col min="7" max="7" width="19" style="4" customWidth="1"/>
    <col min="8" max="8" width="9.109375" style="4" customWidth="1"/>
    <col min="9" max="9" width="11.33203125" style="4" bestFit="1" customWidth="1"/>
    <col min="10" max="16384" width="9.109375" style="4"/>
  </cols>
  <sheetData>
    <row r="1" spans="1:9" ht="21" customHeight="1" x14ac:dyDescent="0.45">
      <c r="A1" s="157" t="s">
        <v>0</v>
      </c>
      <c r="B1" s="157"/>
      <c r="C1" s="157"/>
      <c r="D1" s="157"/>
      <c r="E1" s="157"/>
      <c r="F1" s="157"/>
      <c r="G1" s="157"/>
    </row>
    <row r="2" spans="1:9" ht="19.8" x14ac:dyDescent="0.45">
      <c r="A2" s="157" t="s">
        <v>60</v>
      </c>
      <c r="B2" s="157"/>
      <c r="C2" s="157"/>
      <c r="D2" s="157"/>
      <c r="E2" s="157"/>
      <c r="F2" s="157"/>
      <c r="G2" s="157"/>
    </row>
    <row r="3" spans="1:9" ht="24.9" customHeight="1" thickBot="1" x14ac:dyDescent="0.65">
      <c r="A3" s="36"/>
    </row>
    <row r="4" spans="1:9" s="6" customFormat="1" ht="18" customHeight="1" x14ac:dyDescent="0.4">
      <c r="A4" s="7"/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39</v>
      </c>
    </row>
    <row r="5" spans="1:9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  <c r="G5" s="12" t="s">
        <v>53</v>
      </c>
    </row>
    <row r="6" spans="1:9" ht="20.100000000000001" customHeight="1" x14ac:dyDescent="0.4">
      <c r="A6" s="37" t="s">
        <v>64</v>
      </c>
      <c r="B6" s="64">
        <v>46239605</v>
      </c>
      <c r="C6" s="65">
        <v>33144497</v>
      </c>
      <c r="D6" s="64">
        <f>C6/1.6</f>
        <v>20715310.625</v>
      </c>
      <c r="E6" s="66">
        <v>33.31</v>
      </c>
      <c r="F6" s="74">
        <v>53418</v>
      </c>
      <c r="G6" s="68">
        <v>426561</v>
      </c>
      <c r="H6" s="4" t="s">
        <v>59</v>
      </c>
    </row>
    <row r="7" spans="1:9" ht="20.100000000000001" customHeight="1" x14ac:dyDescent="0.4">
      <c r="A7" s="37" t="s">
        <v>12</v>
      </c>
      <c r="B7" s="38">
        <v>1002819</v>
      </c>
      <c r="C7" s="38">
        <v>166284</v>
      </c>
      <c r="D7" s="38">
        <v>92380</v>
      </c>
      <c r="E7" s="53">
        <v>27.59</v>
      </c>
      <c r="F7" s="74" t="s">
        <v>55</v>
      </c>
      <c r="G7" s="49">
        <v>3338</v>
      </c>
    </row>
    <row r="8" spans="1:9" ht="20.100000000000001" hidden="1" customHeight="1" x14ac:dyDescent="0.4">
      <c r="A8" s="37" t="s">
        <v>18</v>
      </c>
      <c r="B8" s="38">
        <v>1478905</v>
      </c>
      <c r="C8" s="78" t="s">
        <v>54</v>
      </c>
      <c r="D8" s="78" t="s">
        <v>54</v>
      </c>
      <c r="E8" s="78" t="s">
        <v>54</v>
      </c>
      <c r="F8" s="78" t="s">
        <v>54</v>
      </c>
      <c r="G8" s="75" t="s">
        <v>54</v>
      </c>
    </row>
    <row r="9" spans="1:9" ht="20.100000000000001" customHeight="1" x14ac:dyDescent="0.4">
      <c r="A9" s="37" t="s">
        <v>62</v>
      </c>
      <c r="B9" s="38">
        <v>2262243</v>
      </c>
      <c r="C9" s="38">
        <v>561811</v>
      </c>
      <c r="D9" s="38">
        <f>C9/1.8</f>
        <v>312117.22222222219</v>
      </c>
      <c r="E9" s="53">
        <v>11.31</v>
      </c>
      <c r="F9" s="74">
        <v>45383</v>
      </c>
      <c r="G9" s="49">
        <v>11408</v>
      </c>
    </row>
    <row r="10" spans="1:9" s="41" customFormat="1" ht="20.100000000000001" customHeight="1" x14ac:dyDescent="0.4">
      <c r="A10" s="37" t="s">
        <v>61</v>
      </c>
      <c r="B10" s="38">
        <v>10129636</v>
      </c>
      <c r="C10" s="38">
        <v>4468844</v>
      </c>
      <c r="D10" s="38">
        <f>C10/1.67</f>
        <v>2675954.4910179642</v>
      </c>
      <c r="E10" s="53">
        <v>37.04</v>
      </c>
      <c r="F10" s="69" t="s">
        <v>56</v>
      </c>
      <c r="G10" s="49">
        <v>48825</v>
      </c>
    </row>
    <row r="11" spans="1:9" ht="20.100000000000001" customHeight="1" x14ac:dyDescent="0.4">
      <c r="A11" s="37" t="s">
        <v>15</v>
      </c>
      <c r="B11" s="38">
        <v>21895179</v>
      </c>
      <c r="C11" s="38">
        <v>14729755</v>
      </c>
      <c r="D11" s="38">
        <f>C11/1.5</f>
        <v>9819836.666666666</v>
      </c>
      <c r="E11" s="53">
        <v>46.11</v>
      </c>
      <c r="F11" s="69" t="s">
        <v>63</v>
      </c>
      <c r="G11" s="49">
        <v>128446</v>
      </c>
    </row>
    <row r="12" spans="1:9" ht="20.100000000000001" customHeight="1" x14ac:dyDescent="0.4">
      <c r="A12" s="37" t="s">
        <v>16</v>
      </c>
      <c r="B12" s="38">
        <v>10457653</v>
      </c>
      <c r="C12" s="38">
        <v>7628329</v>
      </c>
      <c r="D12" s="38">
        <f>C12/1.65</f>
        <v>4623229.6969696973</v>
      </c>
      <c r="E12" s="53">
        <v>66.069999999999993</v>
      </c>
      <c r="F12" s="77" t="s">
        <v>57</v>
      </c>
      <c r="G12" s="49">
        <v>36890</v>
      </c>
      <c r="I12" s="79"/>
    </row>
    <row r="13" spans="1:9" ht="20.100000000000001" customHeight="1" thickBot="1" x14ac:dyDescent="0.45">
      <c r="A13" s="55" t="s">
        <v>17</v>
      </c>
      <c r="B13" s="70">
        <v>3388723</v>
      </c>
      <c r="C13" s="70">
        <v>396515</v>
      </c>
      <c r="D13" s="70">
        <f>C13/1.6</f>
        <v>247821.875</v>
      </c>
      <c r="E13" s="71">
        <v>4.21</v>
      </c>
      <c r="F13" s="76" t="s">
        <v>58</v>
      </c>
      <c r="G13" s="73">
        <v>53268</v>
      </c>
    </row>
    <row r="14" spans="1:9" x14ac:dyDescent="0.45">
      <c r="D14" s="24">
        <f>SUM(D6:D13)</f>
        <v>38486650.576876551</v>
      </c>
      <c r="G14" s="6">
        <f>SUM(G6:G13)</f>
        <v>708736</v>
      </c>
    </row>
    <row r="16" spans="1:9" ht="22.2" customHeight="1" x14ac:dyDescent="0.45"/>
    <row r="19" spans="5:5" x14ac:dyDescent="0.45">
      <c r="E19" s="62"/>
    </row>
  </sheetData>
  <mergeCells count="2">
    <mergeCell ref="A1:G1"/>
    <mergeCell ref="A2:G2"/>
  </mergeCells>
  <printOptions horizontalCentered="1"/>
  <pageMargins left="0.75" right="0.75" top="1.38" bottom="1" header="0.5" footer="0.5"/>
  <pageSetup scale="91" orientation="landscape" r:id="rId1"/>
  <headerFooter alignWithMargins="0">
    <oddFooter>&amp;L&amp;8&amp;Z&amp;F&amp;C&amp;8Kern County Waste Management Department&amp;R&amp;8&amp;D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19"/>
  <sheetViews>
    <sheetView view="pageBreakPreview" zoomScaleNormal="100" workbookViewId="0">
      <selection activeCell="A2" sqref="A2:F2"/>
    </sheetView>
  </sheetViews>
  <sheetFormatPr defaultColWidth="9.109375" defaultRowHeight="16.8" x14ac:dyDescent="0.45"/>
  <cols>
    <col min="1" max="1" width="23.33203125" style="5" customWidth="1"/>
    <col min="2" max="4" width="16.88671875" style="6" customWidth="1"/>
    <col min="5" max="5" width="17.44140625" style="6" customWidth="1"/>
    <col min="6" max="6" width="21" style="4" customWidth="1"/>
    <col min="7" max="7" width="16.88671875" style="4" customWidth="1"/>
    <col min="8" max="8" width="9.109375" style="4" customWidth="1"/>
    <col min="9" max="9" width="11.33203125" style="4" bestFit="1" customWidth="1"/>
    <col min="10" max="16384" width="9.109375" style="4"/>
  </cols>
  <sheetData>
    <row r="1" spans="1:7" ht="21" x14ac:dyDescent="0.5">
      <c r="A1" s="1" t="s">
        <v>0</v>
      </c>
      <c r="B1" s="2"/>
      <c r="C1" s="2"/>
      <c r="D1" s="2"/>
      <c r="E1" s="2"/>
      <c r="F1" s="3"/>
    </row>
    <row r="2" spans="1:7" ht="19.8" x14ac:dyDescent="0.45">
      <c r="A2" s="157" t="s">
        <v>51</v>
      </c>
      <c r="B2" s="160"/>
      <c r="C2" s="160"/>
      <c r="D2" s="160"/>
      <c r="E2" s="160"/>
      <c r="F2" s="160"/>
    </row>
    <row r="3" spans="1:7" ht="24.9" customHeight="1" thickBot="1" x14ac:dyDescent="0.65">
      <c r="A3" s="36"/>
    </row>
    <row r="4" spans="1:7" s="6" customFormat="1" ht="18" customHeight="1" x14ac:dyDescent="0.4">
      <c r="A4" s="7"/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39</v>
      </c>
    </row>
    <row r="5" spans="1:7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  <c r="G5" s="12" t="s">
        <v>52</v>
      </c>
    </row>
    <row r="6" spans="1:7" ht="20.100000000000001" customHeight="1" x14ac:dyDescent="0.4">
      <c r="A6" s="37" t="s">
        <v>34</v>
      </c>
      <c r="B6" s="64">
        <v>46285840</v>
      </c>
      <c r="C6" s="65">
        <v>34345239</v>
      </c>
      <c r="D6" s="64">
        <v>20203082</v>
      </c>
      <c r="E6" s="66">
        <v>31.91</v>
      </c>
      <c r="F6" s="67">
        <v>52171</v>
      </c>
      <c r="G6" s="68">
        <v>456972</v>
      </c>
    </row>
    <row r="7" spans="1:7" ht="20.100000000000001" customHeight="1" x14ac:dyDescent="0.4">
      <c r="A7" s="37" t="s">
        <v>12</v>
      </c>
      <c r="B7" s="38">
        <v>1002819</v>
      </c>
      <c r="C7" s="38">
        <v>170394</v>
      </c>
      <c r="D7" s="38">
        <v>94664</v>
      </c>
      <c r="E7" s="53">
        <v>28.28</v>
      </c>
      <c r="F7" s="69">
        <v>50861</v>
      </c>
      <c r="G7" s="49">
        <v>3337</v>
      </c>
    </row>
    <row r="8" spans="1:7" ht="20.100000000000001" customHeight="1" x14ac:dyDescent="0.4">
      <c r="A8" s="37" t="s">
        <v>18</v>
      </c>
      <c r="B8" s="38">
        <v>1478905</v>
      </c>
      <c r="C8" s="38">
        <v>1103927</v>
      </c>
      <c r="D8" s="38">
        <v>620148</v>
      </c>
      <c r="E8" s="53"/>
      <c r="F8" s="45"/>
      <c r="G8" s="49"/>
    </row>
    <row r="9" spans="1:7" ht="20.100000000000001" customHeight="1" x14ac:dyDescent="0.4">
      <c r="A9" s="37" t="s">
        <v>13</v>
      </c>
      <c r="B9" s="38">
        <v>2262243</v>
      </c>
      <c r="C9" s="38">
        <v>596284</v>
      </c>
      <c r="D9" s="38">
        <v>331269</v>
      </c>
      <c r="E9" s="53">
        <v>8.18</v>
      </c>
      <c r="F9" s="45">
        <v>43497</v>
      </c>
      <c r="G9" s="49">
        <v>7563</v>
      </c>
    </row>
    <row r="10" spans="1:7" s="41" customFormat="1" ht="20.100000000000001" customHeight="1" x14ac:dyDescent="0.4">
      <c r="A10" s="37" t="s">
        <v>14</v>
      </c>
      <c r="B10" s="38">
        <v>10500000</v>
      </c>
      <c r="C10" s="38">
        <v>4845168</v>
      </c>
      <c r="D10" s="38">
        <v>2901298</v>
      </c>
      <c r="E10" s="53">
        <v>36.07</v>
      </c>
      <c r="F10" s="45">
        <v>53693</v>
      </c>
      <c r="G10" s="49">
        <v>57634</v>
      </c>
    </row>
    <row r="11" spans="1:7" ht="20.100000000000001" customHeight="1" x14ac:dyDescent="0.4">
      <c r="A11" s="37" t="s">
        <v>15</v>
      </c>
      <c r="B11" s="38">
        <v>21895179</v>
      </c>
      <c r="C11" s="38">
        <v>14991230</v>
      </c>
      <c r="D11" s="38">
        <v>9994153</v>
      </c>
      <c r="E11" s="53">
        <v>45.72</v>
      </c>
      <c r="F11" s="45">
        <v>57224</v>
      </c>
      <c r="G11" s="49">
        <v>134790</v>
      </c>
    </row>
    <row r="12" spans="1:7" ht="20.100000000000001" customHeight="1" x14ac:dyDescent="0.4">
      <c r="A12" s="37" t="s">
        <v>16</v>
      </c>
      <c r="B12" s="38">
        <v>8787547</v>
      </c>
      <c r="C12" s="38">
        <v>6076141</v>
      </c>
      <c r="D12" s="38">
        <v>3682510</v>
      </c>
      <c r="E12" s="53">
        <v>59.25</v>
      </c>
      <c r="F12" s="45">
        <v>62184</v>
      </c>
      <c r="G12" s="49">
        <v>32533</v>
      </c>
    </row>
    <row r="13" spans="1:7" ht="20.100000000000001" customHeight="1" thickBot="1" x14ac:dyDescent="0.45">
      <c r="A13" s="55" t="s">
        <v>17</v>
      </c>
      <c r="B13" s="70">
        <v>3388723</v>
      </c>
      <c r="C13" s="70">
        <v>518166</v>
      </c>
      <c r="D13" s="70">
        <v>323854</v>
      </c>
      <c r="E13" s="71">
        <v>4.62</v>
      </c>
      <c r="F13" s="72">
        <v>42217</v>
      </c>
      <c r="G13" s="73">
        <v>63643</v>
      </c>
    </row>
    <row r="14" spans="1:7" x14ac:dyDescent="0.45">
      <c r="D14" s="24">
        <f>SUM(D6:D13)</f>
        <v>38150978</v>
      </c>
      <c r="G14" s="6">
        <f>SUM(G6:G13)</f>
        <v>756472</v>
      </c>
    </row>
    <row r="16" spans="1:7" ht="22.2" customHeight="1" x14ac:dyDescent="0.45"/>
    <row r="19" spans="5:5" x14ac:dyDescent="0.45">
      <c r="E19" s="62"/>
    </row>
  </sheetData>
  <mergeCells count="1">
    <mergeCell ref="A2:F2"/>
  </mergeCells>
  <phoneticPr fontId="0" type="noConversion"/>
  <printOptions horizontalCentered="1"/>
  <pageMargins left="0.75" right="0.75" top="1.38" bottom="1" header="0.5" footer="0.5"/>
  <pageSetup scale="91" orientation="landscape" horizontalDpi="4294967292" r:id="rId1"/>
  <headerFooter alignWithMargins="0">
    <oddFooter>&amp;L&amp;8&amp;Z&amp;F&amp;C&amp;8Kern County Waste Management Department&amp;R&amp;8&amp;D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19"/>
  <sheetViews>
    <sheetView view="pageBreakPreview" zoomScaleNormal="100" workbookViewId="0">
      <selection activeCell="B10" sqref="B10"/>
    </sheetView>
  </sheetViews>
  <sheetFormatPr defaultColWidth="9.109375" defaultRowHeight="16.8" x14ac:dyDescent="0.45"/>
  <cols>
    <col min="1" max="1" width="23.33203125" style="5" customWidth="1"/>
    <col min="2" max="4" width="16.88671875" style="6" customWidth="1"/>
    <col min="5" max="5" width="17.44140625" style="6" customWidth="1"/>
    <col min="6" max="6" width="21" style="4" customWidth="1"/>
    <col min="7" max="7" width="16.88671875" style="4" customWidth="1"/>
    <col min="8" max="8" width="9.109375" style="4" customWidth="1"/>
    <col min="9" max="9" width="11.33203125" style="4" bestFit="1" customWidth="1"/>
    <col min="10" max="16384" width="9.109375" style="4"/>
  </cols>
  <sheetData>
    <row r="1" spans="1:7" ht="21" x14ac:dyDescent="0.5">
      <c r="A1" s="1" t="s">
        <v>0</v>
      </c>
      <c r="B1" s="2"/>
      <c r="C1" s="2"/>
      <c r="D1" s="2"/>
      <c r="E1" s="2"/>
      <c r="F1" s="3"/>
    </row>
    <row r="2" spans="1:7" ht="19.8" x14ac:dyDescent="0.45">
      <c r="A2" s="157" t="s">
        <v>51</v>
      </c>
      <c r="B2" s="160"/>
      <c r="C2" s="160"/>
      <c r="D2" s="160"/>
      <c r="E2" s="160"/>
      <c r="F2" s="160"/>
    </row>
    <row r="3" spans="1:7" ht="24.9" customHeight="1" thickBot="1" x14ac:dyDescent="0.65">
      <c r="A3" s="36"/>
    </row>
    <row r="4" spans="1:7" s="6" customFormat="1" ht="18" customHeight="1" x14ac:dyDescent="0.4">
      <c r="A4" s="7"/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39</v>
      </c>
    </row>
    <row r="5" spans="1:7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  <c r="G5" s="12" t="s">
        <v>52</v>
      </c>
    </row>
    <row r="6" spans="1:7" ht="20.100000000000001" customHeight="1" x14ac:dyDescent="0.4">
      <c r="A6" s="37" t="s">
        <v>34</v>
      </c>
      <c r="B6" s="64">
        <v>46285840</v>
      </c>
      <c r="C6" s="65">
        <v>34345239</v>
      </c>
      <c r="D6" s="64">
        <v>20203082</v>
      </c>
      <c r="E6" s="66">
        <v>31.91</v>
      </c>
      <c r="F6" s="67">
        <v>52171</v>
      </c>
      <c r="G6" s="68">
        <v>456972</v>
      </c>
    </row>
    <row r="7" spans="1:7" ht="20.100000000000001" customHeight="1" x14ac:dyDescent="0.4">
      <c r="A7" s="37" t="s">
        <v>12</v>
      </c>
      <c r="B7" s="38">
        <v>1002819</v>
      </c>
      <c r="C7" s="38">
        <v>170394</v>
      </c>
      <c r="D7" s="38">
        <v>94664</v>
      </c>
      <c r="E7" s="53">
        <v>28.28</v>
      </c>
      <c r="F7" s="69">
        <v>50861</v>
      </c>
      <c r="G7" s="49">
        <v>3337</v>
      </c>
    </row>
    <row r="8" spans="1:7" ht="20.100000000000001" customHeight="1" x14ac:dyDescent="0.4">
      <c r="A8" s="37" t="s">
        <v>18</v>
      </c>
      <c r="B8" s="38">
        <v>1478905</v>
      </c>
      <c r="C8" s="38">
        <v>1103927</v>
      </c>
      <c r="D8" s="38">
        <v>620148</v>
      </c>
      <c r="E8" s="53"/>
      <c r="F8" s="45"/>
      <c r="G8" s="49"/>
    </row>
    <row r="9" spans="1:7" ht="20.100000000000001" customHeight="1" x14ac:dyDescent="0.4">
      <c r="A9" s="37" t="s">
        <v>13</v>
      </c>
      <c r="B9" s="38">
        <v>2262243</v>
      </c>
      <c r="C9" s="38">
        <v>596284</v>
      </c>
      <c r="D9" s="38">
        <v>331269</v>
      </c>
      <c r="E9" s="53">
        <v>8.18</v>
      </c>
      <c r="F9" s="45">
        <v>43497</v>
      </c>
      <c r="G9" s="49">
        <v>7563</v>
      </c>
    </row>
    <row r="10" spans="1:7" s="41" customFormat="1" ht="20.100000000000001" customHeight="1" x14ac:dyDescent="0.4">
      <c r="A10" s="37" t="s">
        <v>14</v>
      </c>
      <c r="B10" s="38">
        <v>6075481</v>
      </c>
      <c r="C10" s="38">
        <v>548433</v>
      </c>
      <c r="D10" s="38">
        <v>328403</v>
      </c>
      <c r="E10" s="53">
        <v>5.42</v>
      </c>
      <c r="F10" s="45">
        <v>42522</v>
      </c>
      <c r="G10" s="49">
        <v>57634</v>
      </c>
    </row>
    <row r="11" spans="1:7" ht="20.100000000000001" customHeight="1" x14ac:dyDescent="0.4">
      <c r="A11" s="37" t="s">
        <v>15</v>
      </c>
      <c r="B11" s="38">
        <v>21895179</v>
      </c>
      <c r="C11" s="38">
        <v>14991230</v>
      </c>
      <c r="D11" s="38">
        <v>9994153</v>
      </c>
      <c r="E11" s="53">
        <v>45.72</v>
      </c>
      <c r="F11" s="45">
        <v>57224</v>
      </c>
      <c r="G11" s="49">
        <v>134790</v>
      </c>
    </row>
    <row r="12" spans="1:7" ht="20.100000000000001" customHeight="1" x14ac:dyDescent="0.4">
      <c r="A12" s="37" t="s">
        <v>16</v>
      </c>
      <c r="B12" s="38">
        <v>8787547</v>
      </c>
      <c r="C12" s="38">
        <v>6076141</v>
      </c>
      <c r="D12" s="38">
        <v>3682510</v>
      </c>
      <c r="E12" s="53">
        <v>59.25</v>
      </c>
      <c r="F12" s="45">
        <v>62184</v>
      </c>
      <c r="G12" s="49">
        <v>32533</v>
      </c>
    </row>
    <row r="13" spans="1:7" ht="20.100000000000001" customHeight="1" thickBot="1" x14ac:dyDescent="0.45">
      <c r="A13" s="55" t="s">
        <v>17</v>
      </c>
      <c r="B13" s="70">
        <v>3388723</v>
      </c>
      <c r="C13" s="70">
        <v>518166</v>
      </c>
      <c r="D13" s="70">
        <v>323854</v>
      </c>
      <c r="E13" s="71">
        <v>4.62</v>
      </c>
      <c r="F13" s="72">
        <v>42217</v>
      </c>
      <c r="G13" s="73">
        <v>63643</v>
      </c>
    </row>
    <row r="14" spans="1:7" x14ac:dyDescent="0.45">
      <c r="D14" s="24">
        <f>SUM(D6:D13)</f>
        <v>35578083</v>
      </c>
      <c r="G14" s="6">
        <f>SUM(G6:G13)</f>
        <v>756472</v>
      </c>
    </row>
    <row r="16" spans="1:7" ht="22.2" customHeight="1" x14ac:dyDescent="0.45"/>
    <row r="19" spans="5:5" x14ac:dyDescent="0.45">
      <c r="E19" s="62"/>
    </row>
  </sheetData>
  <mergeCells count="1">
    <mergeCell ref="A2:F2"/>
  </mergeCells>
  <phoneticPr fontId="0" type="noConversion"/>
  <printOptions horizontalCentered="1"/>
  <pageMargins left="0.75" right="0.75" top="1.38" bottom="1" header="0.5" footer="0.5"/>
  <pageSetup scale="91" orientation="landscape" horizontalDpi="4294967292" r:id="rId1"/>
  <headerFooter alignWithMargins="0">
    <oddFooter>&amp;L&amp;8&amp;Z&amp;F&amp;C&amp;8Kern County Waste Management Department&amp;R&amp;8&amp;D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"/>
  <sheetViews>
    <sheetView view="pageBreakPreview" zoomScaleNormal="100" workbookViewId="0">
      <selection activeCell="G29" sqref="G28:G29"/>
    </sheetView>
  </sheetViews>
  <sheetFormatPr defaultColWidth="9.109375" defaultRowHeight="16.8" x14ac:dyDescent="0.45"/>
  <cols>
    <col min="1" max="1" width="23.33203125" style="5" customWidth="1"/>
    <col min="2" max="4" width="16.88671875" style="6" customWidth="1"/>
    <col min="5" max="5" width="17.44140625" style="6" customWidth="1"/>
    <col min="6" max="6" width="21" style="4" customWidth="1"/>
    <col min="7" max="7" width="16.88671875" style="4" customWidth="1"/>
    <col min="8" max="8" width="9.109375" style="4" customWidth="1"/>
    <col min="9" max="9" width="11.33203125" style="4" bestFit="1" customWidth="1"/>
    <col min="10" max="16384" width="9.109375" style="4"/>
  </cols>
  <sheetData>
    <row r="1" spans="1:7" ht="21" x14ac:dyDescent="0.5">
      <c r="A1" s="1" t="s">
        <v>0</v>
      </c>
      <c r="B1" s="2"/>
      <c r="C1" s="2"/>
      <c r="D1" s="2"/>
      <c r="E1" s="2"/>
      <c r="F1" s="3"/>
    </row>
    <row r="2" spans="1:7" ht="19.8" x14ac:dyDescent="0.45">
      <c r="A2" s="157" t="s">
        <v>50</v>
      </c>
      <c r="B2" s="160"/>
      <c r="C2" s="160"/>
      <c r="D2" s="160"/>
      <c r="E2" s="160"/>
      <c r="F2" s="160"/>
    </row>
    <row r="3" spans="1:7" ht="24.9" customHeight="1" thickBot="1" x14ac:dyDescent="0.65">
      <c r="A3" s="36"/>
    </row>
    <row r="4" spans="1:7" s="6" customFormat="1" ht="18" customHeight="1" x14ac:dyDescent="0.4">
      <c r="A4" s="7"/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39</v>
      </c>
    </row>
    <row r="5" spans="1:7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  <c r="G5" s="12" t="s">
        <v>49</v>
      </c>
    </row>
    <row r="6" spans="1:7" ht="20.100000000000001" customHeight="1" x14ac:dyDescent="0.4">
      <c r="A6" s="37" t="s">
        <v>34</v>
      </c>
      <c r="B6" s="13">
        <v>46285840</v>
      </c>
      <c r="C6" s="56">
        <v>35115247</v>
      </c>
      <c r="D6" s="13">
        <v>20656028</v>
      </c>
      <c r="E6" s="51">
        <v>32.950000000000003</v>
      </c>
      <c r="F6" s="57">
        <v>52171</v>
      </c>
      <c r="G6" s="47">
        <v>445574</v>
      </c>
    </row>
    <row r="7" spans="1:7" ht="20.100000000000001" customHeight="1" x14ac:dyDescent="0.4">
      <c r="A7" s="37" t="s">
        <v>12</v>
      </c>
      <c r="B7" s="17">
        <v>1002819</v>
      </c>
      <c r="C7" s="17">
        <v>172821</v>
      </c>
      <c r="D7" s="17">
        <v>96012</v>
      </c>
      <c r="E7" s="52">
        <v>28.68</v>
      </c>
      <c r="F7" s="43">
        <v>50618</v>
      </c>
      <c r="G7" s="48">
        <v>3336</v>
      </c>
    </row>
    <row r="8" spans="1:7" ht="20.100000000000001" customHeight="1" x14ac:dyDescent="0.4">
      <c r="A8" s="37" t="s">
        <v>18</v>
      </c>
      <c r="B8" s="17">
        <v>1478905</v>
      </c>
      <c r="C8" s="17">
        <v>1103927</v>
      </c>
      <c r="D8" s="17">
        <v>620148</v>
      </c>
      <c r="E8" s="52"/>
      <c r="F8" s="44"/>
      <c r="G8" s="48"/>
    </row>
    <row r="9" spans="1:7" ht="20.100000000000001" customHeight="1" x14ac:dyDescent="0.4">
      <c r="A9" s="37" t="s">
        <v>13</v>
      </c>
      <c r="B9" s="17">
        <v>2262243</v>
      </c>
      <c r="C9" s="17">
        <v>609699</v>
      </c>
      <c r="D9" s="17">
        <v>338722</v>
      </c>
      <c r="E9" s="52">
        <v>9.19</v>
      </c>
      <c r="F9" s="44">
        <v>43466</v>
      </c>
      <c r="G9" s="48">
        <v>6548</v>
      </c>
    </row>
    <row r="10" spans="1:7" s="41" customFormat="1" ht="20.100000000000001" customHeight="1" x14ac:dyDescent="0.4">
      <c r="A10" s="37" t="s">
        <v>14</v>
      </c>
      <c r="B10" s="38">
        <v>6075481</v>
      </c>
      <c r="C10" s="38">
        <v>612909</v>
      </c>
      <c r="D10" s="38">
        <v>352247</v>
      </c>
      <c r="E10" s="53">
        <v>5.92</v>
      </c>
      <c r="F10" s="45">
        <v>42309</v>
      </c>
      <c r="G10" s="49">
        <v>56434</v>
      </c>
    </row>
    <row r="11" spans="1:7" ht="20.100000000000001" customHeight="1" x14ac:dyDescent="0.4">
      <c r="A11" s="37" t="s">
        <v>15</v>
      </c>
      <c r="B11" s="17">
        <v>21895179</v>
      </c>
      <c r="C11" s="38">
        <v>15169374</v>
      </c>
      <c r="D11" s="38">
        <v>9723958</v>
      </c>
      <c r="E11" s="52">
        <v>45.78</v>
      </c>
      <c r="F11" s="44">
        <v>56858</v>
      </c>
      <c r="G11" s="48">
        <v>131042</v>
      </c>
    </row>
    <row r="12" spans="1:7" ht="20.100000000000001" customHeight="1" x14ac:dyDescent="0.4">
      <c r="A12" s="37" t="s">
        <v>16</v>
      </c>
      <c r="B12" s="17">
        <v>8787547</v>
      </c>
      <c r="C12" s="17">
        <v>6129385</v>
      </c>
      <c r="D12" s="17">
        <v>3714779</v>
      </c>
      <c r="E12" s="53">
        <v>60.26</v>
      </c>
      <c r="F12" s="44">
        <v>62153</v>
      </c>
      <c r="G12" s="48">
        <v>31517</v>
      </c>
    </row>
    <row r="13" spans="1:7" ht="20.100000000000001" customHeight="1" thickBot="1" x14ac:dyDescent="0.45">
      <c r="A13" s="55" t="s">
        <v>17</v>
      </c>
      <c r="B13" s="21">
        <v>3388723</v>
      </c>
      <c r="C13" s="21">
        <v>609596</v>
      </c>
      <c r="D13" s="21">
        <v>380997</v>
      </c>
      <c r="E13" s="54">
        <v>5.58</v>
      </c>
      <c r="F13" s="46">
        <v>42156</v>
      </c>
      <c r="G13" s="50">
        <v>60150</v>
      </c>
    </row>
    <row r="14" spans="1:7" x14ac:dyDescent="0.45">
      <c r="D14" s="24">
        <f>SUM(D6:D13)</f>
        <v>35882891</v>
      </c>
      <c r="G14" s="6">
        <f>SUM(G6:G13)</f>
        <v>734601</v>
      </c>
    </row>
    <row r="16" spans="1:7" ht="22.2" customHeight="1" x14ac:dyDescent="0.45"/>
    <row r="19" spans="5:5" x14ac:dyDescent="0.45">
      <c r="E19" s="62"/>
    </row>
  </sheetData>
  <mergeCells count="1">
    <mergeCell ref="A2:F2"/>
  </mergeCells>
  <phoneticPr fontId="0" type="noConversion"/>
  <printOptions horizontalCentered="1"/>
  <pageMargins left="0.75" right="0.25" top="1.38" bottom="1" header="0.5" footer="0.5"/>
  <pageSetup scale="91" orientation="landscape" horizontalDpi="4294967292" r:id="rId1"/>
  <headerFooter alignWithMargins="0">
    <oddFooter>&amp;L&amp;8&amp;Z&amp;F&amp;C&amp;8Kern County Waste Management Department&amp;R&amp;8&amp;D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L29"/>
  <sheetViews>
    <sheetView view="pageBreakPreview" zoomScaleNormal="100" workbookViewId="0">
      <selection activeCell="C6" sqref="C6"/>
    </sheetView>
  </sheetViews>
  <sheetFormatPr defaultColWidth="9.109375" defaultRowHeight="16.8" x14ac:dyDescent="0.45"/>
  <cols>
    <col min="1" max="1" width="23.33203125" style="5" customWidth="1"/>
    <col min="2" max="4" width="16.88671875" style="6" customWidth="1"/>
    <col min="5" max="5" width="17.44140625" style="6" customWidth="1"/>
    <col min="6" max="6" width="21" style="4" customWidth="1"/>
    <col min="7" max="7" width="16.88671875" style="4" customWidth="1"/>
    <col min="8" max="8" width="9.109375" style="4" customWidth="1"/>
    <col min="9" max="9" width="11.33203125" style="4" bestFit="1" customWidth="1"/>
    <col min="10" max="16384" width="9.109375" style="4"/>
  </cols>
  <sheetData>
    <row r="1" spans="1:7" ht="21" x14ac:dyDescent="0.5">
      <c r="A1" s="1" t="s">
        <v>0</v>
      </c>
      <c r="B1" s="2"/>
      <c r="C1" s="2"/>
      <c r="D1" s="2"/>
      <c r="E1" s="2"/>
      <c r="F1" s="3"/>
    </row>
    <row r="2" spans="1:7" ht="19.8" x14ac:dyDescent="0.45">
      <c r="A2" s="157" t="s">
        <v>48</v>
      </c>
      <c r="B2" s="160"/>
      <c r="C2" s="160"/>
      <c r="D2" s="160"/>
      <c r="E2" s="160"/>
      <c r="F2" s="160"/>
    </row>
    <row r="3" spans="1:7" ht="24.9" customHeight="1" thickBot="1" x14ac:dyDescent="0.65">
      <c r="A3" s="36"/>
    </row>
    <row r="4" spans="1:7" s="6" customFormat="1" ht="18" customHeight="1" x14ac:dyDescent="0.4">
      <c r="A4" s="7"/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39</v>
      </c>
    </row>
    <row r="5" spans="1:7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  <c r="G5" s="12" t="s">
        <v>44</v>
      </c>
    </row>
    <row r="6" spans="1:7" ht="20.100000000000001" customHeight="1" x14ac:dyDescent="0.4">
      <c r="A6" s="37" t="s">
        <v>34</v>
      </c>
      <c r="B6" s="13">
        <v>45806003</v>
      </c>
      <c r="C6" s="56">
        <v>35271690</v>
      </c>
      <c r="D6" s="13">
        <v>20478053</v>
      </c>
      <c r="E6" s="51">
        <v>33.479999999999997</v>
      </c>
      <c r="F6" s="57">
        <v>52171</v>
      </c>
      <c r="G6" s="47">
        <v>445574</v>
      </c>
    </row>
    <row r="7" spans="1:7" ht="20.100000000000001" customHeight="1" x14ac:dyDescent="0.4">
      <c r="A7" s="37" t="s">
        <v>12</v>
      </c>
      <c r="B7" s="17">
        <v>1002819</v>
      </c>
      <c r="C7" s="17">
        <v>177500</v>
      </c>
      <c r="D7" s="17">
        <v>98611</v>
      </c>
      <c r="E7" s="52">
        <v>29.48</v>
      </c>
      <c r="F7" s="43">
        <v>50526</v>
      </c>
      <c r="G7" s="48">
        <v>3334</v>
      </c>
    </row>
    <row r="8" spans="1:7" ht="20.100000000000001" customHeight="1" x14ac:dyDescent="0.4">
      <c r="A8" s="37" t="s">
        <v>18</v>
      </c>
      <c r="B8" s="17">
        <v>1478905</v>
      </c>
      <c r="C8" s="17">
        <v>1103927</v>
      </c>
      <c r="D8" s="17">
        <v>620148</v>
      </c>
      <c r="E8" s="52"/>
      <c r="F8" s="44"/>
      <c r="G8" s="48"/>
    </row>
    <row r="9" spans="1:7" ht="20.100000000000001" customHeight="1" x14ac:dyDescent="0.4">
      <c r="A9" s="37" t="s">
        <v>13</v>
      </c>
      <c r="B9" s="17">
        <v>2262243</v>
      </c>
      <c r="C9" s="17">
        <v>626520</v>
      </c>
      <c r="D9" s="17">
        <v>348067</v>
      </c>
      <c r="E9" s="52">
        <v>10.050000000000001</v>
      </c>
      <c r="F9" s="44">
        <v>43466</v>
      </c>
      <c r="G9" s="63">
        <v>7945</v>
      </c>
    </row>
    <row r="10" spans="1:7" s="41" customFormat="1" ht="20.100000000000001" customHeight="1" x14ac:dyDescent="0.4">
      <c r="A10" s="37" t="s">
        <v>14</v>
      </c>
      <c r="B10" s="38">
        <v>6075481</v>
      </c>
      <c r="C10" s="38">
        <v>703342</v>
      </c>
      <c r="D10" s="38">
        <v>404220</v>
      </c>
      <c r="E10" s="53">
        <v>6.83</v>
      </c>
      <c r="F10" s="45">
        <v>42248</v>
      </c>
      <c r="G10" s="63">
        <v>56454</v>
      </c>
    </row>
    <row r="11" spans="1:7" ht="20.100000000000001" customHeight="1" x14ac:dyDescent="0.4">
      <c r="A11" s="37" t="s">
        <v>15</v>
      </c>
      <c r="B11" s="17">
        <v>11635500</v>
      </c>
      <c r="C11" s="38">
        <v>5655354</v>
      </c>
      <c r="D11" s="38">
        <v>3448387</v>
      </c>
      <c r="E11" s="52">
        <v>20.92</v>
      </c>
      <c r="F11" s="44">
        <v>47423</v>
      </c>
      <c r="G11" s="48">
        <v>131042</v>
      </c>
    </row>
    <row r="12" spans="1:7" ht="20.100000000000001" customHeight="1" x14ac:dyDescent="0.4">
      <c r="A12" s="37" t="s">
        <v>16</v>
      </c>
      <c r="B12" s="17">
        <v>8787547</v>
      </c>
      <c r="C12" s="17">
        <v>6179710</v>
      </c>
      <c r="D12" s="17">
        <v>3635123</v>
      </c>
      <c r="E12" s="52">
        <v>55.61</v>
      </c>
      <c r="F12" s="44">
        <v>60084</v>
      </c>
      <c r="G12" s="48">
        <v>33843</v>
      </c>
    </row>
    <row r="13" spans="1:7" ht="20.100000000000001" customHeight="1" thickBot="1" x14ac:dyDescent="0.45">
      <c r="A13" s="55" t="s">
        <v>17</v>
      </c>
      <c r="B13" s="21">
        <v>3388723</v>
      </c>
      <c r="C13" s="21">
        <v>699858</v>
      </c>
      <c r="D13" s="21">
        <v>429361</v>
      </c>
      <c r="E13" s="54">
        <v>6.43</v>
      </c>
      <c r="F13" s="46">
        <v>42125</v>
      </c>
      <c r="G13" s="50">
        <v>60150</v>
      </c>
    </row>
    <row r="14" spans="1:7" x14ac:dyDescent="0.45">
      <c r="D14" s="24">
        <f>SUM(D6:D13)</f>
        <v>29461970</v>
      </c>
      <c r="G14" s="6">
        <f>SUM(G6:G13)</f>
        <v>738342</v>
      </c>
    </row>
    <row r="16" spans="1:7" ht="19.5" customHeight="1" x14ac:dyDescent="0.45"/>
    <row r="18" spans="1:12" x14ac:dyDescent="0.45">
      <c r="A18" s="28" t="s">
        <v>29</v>
      </c>
      <c r="B18" s="29"/>
      <c r="C18" s="29"/>
      <c r="D18" s="29"/>
      <c r="E18" s="29"/>
    </row>
    <row r="19" spans="1:12" x14ac:dyDescent="0.45">
      <c r="A19" s="28"/>
      <c r="B19" s="29"/>
      <c r="C19" s="29"/>
      <c r="D19" s="29"/>
      <c r="E19" s="29"/>
    </row>
    <row r="20" spans="1:12" x14ac:dyDescent="0.45">
      <c r="A20" s="30" t="s">
        <v>41</v>
      </c>
      <c r="B20" s="30"/>
      <c r="C20" s="30"/>
      <c r="D20" s="30"/>
      <c r="E20" s="30"/>
      <c r="F20" s="26"/>
    </row>
    <row r="21" spans="1:12" x14ac:dyDescent="0.45">
      <c r="A21" s="31" t="s">
        <v>19</v>
      </c>
      <c r="B21" s="32" t="s">
        <v>20</v>
      </c>
      <c r="C21" s="30"/>
      <c r="D21" s="30"/>
      <c r="E21" s="30"/>
      <c r="L21" s="4" t="s">
        <v>45</v>
      </c>
    </row>
    <row r="22" spans="1:12" x14ac:dyDescent="0.45">
      <c r="A22" s="31" t="s">
        <v>21</v>
      </c>
      <c r="B22" s="32" t="s">
        <v>22</v>
      </c>
      <c r="C22" s="30"/>
      <c r="D22" s="30"/>
      <c r="E22" s="30"/>
    </row>
    <row r="23" spans="1:12" x14ac:dyDescent="0.45">
      <c r="A23" s="31" t="s">
        <v>23</v>
      </c>
      <c r="B23" s="32" t="s">
        <v>24</v>
      </c>
      <c r="C23" s="30"/>
      <c r="D23" s="30"/>
      <c r="E23" s="33">
        <f>D14</f>
        <v>29461970</v>
      </c>
    </row>
    <row r="24" spans="1:12" x14ac:dyDescent="0.45">
      <c r="A24" s="31" t="s">
        <v>25</v>
      </c>
      <c r="B24" s="32" t="s">
        <v>42</v>
      </c>
      <c r="C24" s="30"/>
      <c r="D24" s="30"/>
      <c r="E24" s="33">
        <f>G14</f>
        <v>738342</v>
      </c>
    </row>
    <row r="25" spans="1:12" x14ac:dyDescent="0.45">
      <c r="A25" s="31" t="s">
        <v>26</v>
      </c>
      <c r="B25" s="32" t="s">
        <v>28</v>
      </c>
      <c r="C25" s="30"/>
      <c r="D25" s="30"/>
      <c r="E25" s="34">
        <v>0.03</v>
      </c>
    </row>
    <row r="26" spans="1:12" x14ac:dyDescent="0.45">
      <c r="A26" s="30"/>
      <c r="B26" s="30"/>
      <c r="C26" s="30"/>
      <c r="D26" s="30"/>
      <c r="E26" s="30"/>
      <c r="F26" s="26"/>
    </row>
    <row r="27" spans="1:12" x14ac:dyDescent="0.45">
      <c r="A27" s="31" t="s">
        <v>27</v>
      </c>
      <c r="B27" s="35">
        <f xml:space="preserve"> LOG(1+(E23/E24)*(E25))/LOG(1+E25)</f>
        <v>26.629363104908713</v>
      </c>
      <c r="C27" s="30" t="s">
        <v>43</v>
      </c>
      <c r="D27" s="30"/>
      <c r="E27" s="30"/>
      <c r="F27" s="27"/>
    </row>
    <row r="29" spans="1:12" x14ac:dyDescent="0.45">
      <c r="E29" s="62"/>
    </row>
  </sheetData>
  <mergeCells count="1">
    <mergeCell ref="A2:F2"/>
  </mergeCells>
  <phoneticPr fontId="0" type="noConversion"/>
  <printOptions horizontalCentered="1"/>
  <pageMargins left="0.75" right="0.25" top="1.38" bottom="1" header="0.5" footer="0.5"/>
  <pageSetup scale="91" orientation="landscape" horizontalDpi="4294967292" r:id="rId1"/>
  <headerFooter alignWithMargins="0">
    <oddFooter>&amp;L&amp;8&amp;Z&amp;F&amp;C&amp;8Kern County Waste Management Department&amp;R&amp;8&amp;D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33"/>
  <sheetViews>
    <sheetView workbookViewId="0">
      <selection activeCell="D14" sqref="D14"/>
    </sheetView>
  </sheetViews>
  <sheetFormatPr defaultColWidth="9.109375" defaultRowHeight="16.8" x14ac:dyDescent="0.45"/>
  <cols>
    <col min="1" max="1" width="23.33203125" style="5" customWidth="1"/>
    <col min="2" max="4" width="16.88671875" style="6" customWidth="1"/>
    <col min="5" max="5" width="17.44140625" style="6" customWidth="1"/>
    <col min="6" max="6" width="21" style="4" customWidth="1"/>
    <col min="7" max="7" width="16.88671875" style="4" customWidth="1"/>
    <col min="8" max="8" width="9.109375" style="4" customWidth="1"/>
    <col min="9" max="9" width="11.33203125" style="4" bestFit="1" customWidth="1"/>
    <col min="10" max="16384" width="9.109375" style="4"/>
  </cols>
  <sheetData>
    <row r="1" spans="1:9" ht="21" x14ac:dyDescent="0.5">
      <c r="A1" s="1" t="s">
        <v>0</v>
      </c>
      <c r="B1" s="2"/>
      <c r="C1" s="2"/>
      <c r="D1" s="2"/>
      <c r="E1" s="2"/>
      <c r="F1" s="3"/>
      <c r="H1" s="6"/>
      <c r="I1" s="6"/>
    </row>
    <row r="2" spans="1:9" ht="19.8" x14ac:dyDescent="0.45">
      <c r="A2" s="157" t="s">
        <v>46</v>
      </c>
      <c r="B2" s="160"/>
      <c r="C2" s="160"/>
      <c r="D2" s="160"/>
      <c r="E2" s="160"/>
      <c r="F2" s="160"/>
      <c r="H2" s="6"/>
      <c r="I2" s="6"/>
    </row>
    <row r="3" spans="1:9" ht="24.9" customHeight="1" thickBot="1" x14ac:dyDescent="0.65">
      <c r="A3" s="36"/>
      <c r="H3" s="6"/>
      <c r="I3" s="6"/>
    </row>
    <row r="4" spans="1:9" s="6" customFormat="1" ht="18" customHeight="1" x14ac:dyDescent="0.4">
      <c r="A4" s="7"/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39</v>
      </c>
      <c r="H4" s="58"/>
      <c r="I4" s="59"/>
    </row>
    <row r="5" spans="1:9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  <c r="G5" s="12" t="s">
        <v>47</v>
      </c>
      <c r="H5" s="58"/>
      <c r="I5" s="59"/>
    </row>
    <row r="6" spans="1:9" ht="20.100000000000001" customHeight="1" x14ac:dyDescent="0.4">
      <c r="A6" s="37" t="s">
        <v>34</v>
      </c>
      <c r="B6" s="13">
        <v>45806003</v>
      </c>
      <c r="C6" s="13">
        <v>36010730</v>
      </c>
      <c r="D6" s="13">
        <v>21182783</v>
      </c>
      <c r="E6" s="51">
        <v>29.22</v>
      </c>
      <c r="F6" s="42">
        <v>50072</v>
      </c>
      <c r="G6" s="47">
        <v>536910</v>
      </c>
      <c r="H6" s="58"/>
      <c r="I6" s="59"/>
    </row>
    <row r="7" spans="1:9" ht="20.100000000000001" customHeight="1" x14ac:dyDescent="0.4">
      <c r="A7" s="37" t="s">
        <v>12</v>
      </c>
      <c r="B7" s="17">
        <v>1002819</v>
      </c>
      <c r="C7" s="17">
        <v>184462</v>
      </c>
      <c r="D7" s="17">
        <v>102479</v>
      </c>
      <c r="E7" s="52">
        <v>25.44</v>
      </c>
      <c r="F7" s="43">
        <v>48700</v>
      </c>
      <c r="G7" s="48">
        <v>3526</v>
      </c>
      <c r="H7" s="58"/>
      <c r="I7" s="59"/>
    </row>
    <row r="8" spans="1:9" ht="20.100000000000001" customHeight="1" x14ac:dyDescent="0.4">
      <c r="A8" s="37" t="s">
        <v>18</v>
      </c>
      <c r="B8" s="17">
        <v>1478905</v>
      </c>
      <c r="C8" s="17">
        <v>1103927</v>
      </c>
      <c r="D8" s="17">
        <v>620184</v>
      </c>
      <c r="E8" s="52"/>
      <c r="F8" s="44"/>
      <c r="G8" s="48"/>
      <c r="H8" s="58"/>
      <c r="I8" s="59"/>
    </row>
    <row r="9" spans="1:9" ht="20.100000000000001" customHeight="1" x14ac:dyDescent="0.4">
      <c r="A9" s="37" t="s">
        <v>13</v>
      </c>
      <c r="B9" s="17">
        <v>2262243</v>
      </c>
      <c r="C9" s="17">
        <v>641329</v>
      </c>
      <c r="D9" s="17">
        <v>358284</v>
      </c>
      <c r="E9" s="52">
        <v>9</v>
      </c>
      <c r="F9" s="44">
        <v>42736</v>
      </c>
      <c r="G9" s="48">
        <v>11595</v>
      </c>
      <c r="H9" s="58"/>
      <c r="I9" s="59"/>
    </row>
    <row r="10" spans="1:9" s="41" customFormat="1" ht="20.100000000000001" customHeight="1" x14ac:dyDescent="0.4">
      <c r="A10" s="37" t="s">
        <v>14</v>
      </c>
      <c r="B10" s="38">
        <v>6075481</v>
      </c>
      <c r="C10" s="38">
        <v>801821</v>
      </c>
      <c r="D10" s="38">
        <v>458183</v>
      </c>
      <c r="E10" s="53">
        <v>6.23</v>
      </c>
      <c r="F10" s="45">
        <v>41671</v>
      </c>
      <c r="G10" s="49">
        <v>67181</v>
      </c>
      <c r="H10" s="60"/>
      <c r="I10" s="61"/>
    </row>
    <row r="11" spans="1:9" ht="20.100000000000001" customHeight="1" x14ac:dyDescent="0.4">
      <c r="A11" s="37" t="s">
        <v>15</v>
      </c>
      <c r="B11" s="17">
        <v>11635500</v>
      </c>
      <c r="C11" s="17">
        <v>5887342</v>
      </c>
      <c r="D11" s="17">
        <v>3525354</v>
      </c>
      <c r="E11" s="52">
        <v>16.63</v>
      </c>
      <c r="F11" s="44">
        <v>45474</v>
      </c>
      <c r="G11" s="48">
        <v>174391</v>
      </c>
      <c r="H11" s="6"/>
      <c r="I11" s="6"/>
    </row>
    <row r="12" spans="1:9" ht="20.100000000000001" customHeight="1" x14ac:dyDescent="0.4">
      <c r="A12" s="37" t="s">
        <v>16</v>
      </c>
      <c r="B12" s="17">
        <v>8787547</v>
      </c>
      <c r="C12" s="17">
        <v>6238948</v>
      </c>
      <c r="D12" s="17">
        <v>3524830</v>
      </c>
      <c r="E12" s="52">
        <v>44.85</v>
      </c>
      <c r="F12" s="44">
        <v>55793</v>
      </c>
      <c r="G12" s="48">
        <v>38250</v>
      </c>
      <c r="H12" s="6"/>
      <c r="I12" s="6"/>
    </row>
    <row r="13" spans="1:9" ht="20.100000000000001" customHeight="1" thickBot="1" x14ac:dyDescent="0.45">
      <c r="A13" s="55" t="s">
        <v>17</v>
      </c>
      <c r="B13" s="21">
        <v>3388723</v>
      </c>
      <c r="C13" s="21">
        <v>784539</v>
      </c>
      <c r="D13" s="21">
        <v>481312</v>
      </c>
      <c r="E13" s="54">
        <v>6.25</v>
      </c>
      <c r="F13" s="46">
        <v>41699</v>
      </c>
      <c r="G13" s="50">
        <v>68411</v>
      </c>
      <c r="H13" s="6"/>
      <c r="I13" s="6"/>
    </row>
    <row r="14" spans="1:9" x14ac:dyDescent="0.45">
      <c r="D14" s="24">
        <v>30253409</v>
      </c>
      <c r="G14" s="6">
        <v>900264</v>
      </c>
      <c r="H14" s="6"/>
      <c r="I14" s="6"/>
    </row>
    <row r="15" spans="1:9" ht="16.2" x14ac:dyDescent="0.4">
      <c r="A15" s="6"/>
      <c r="F15" s="6"/>
      <c r="G15" s="6"/>
      <c r="H15" s="6"/>
      <c r="I15" s="6"/>
    </row>
    <row r="16" spans="1:9" ht="16.2" x14ac:dyDescent="0.4">
      <c r="A16" s="6"/>
      <c r="F16" s="6"/>
      <c r="G16" s="6"/>
      <c r="H16" s="6"/>
      <c r="I16" s="6"/>
    </row>
    <row r="17" spans="1:9" ht="16.2" x14ac:dyDescent="0.4">
      <c r="A17" s="6"/>
      <c r="F17" s="6"/>
      <c r="G17" s="6"/>
      <c r="H17" s="6"/>
      <c r="I17" s="6"/>
    </row>
    <row r="18" spans="1:9" x14ac:dyDescent="0.45">
      <c r="A18" s="28" t="s">
        <v>29</v>
      </c>
      <c r="B18" s="29"/>
      <c r="C18" s="29"/>
      <c r="D18" s="29"/>
      <c r="E18" s="29"/>
      <c r="G18" s="6"/>
      <c r="H18" s="6"/>
      <c r="I18" s="6"/>
    </row>
    <row r="19" spans="1:9" x14ac:dyDescent="0.45">
      <c r="A19" s="28"/>
      <c r="B19" s="29"/>
      <c r="C19" s="29"/>
      <c r="D19" s="29"/>
      <c r="E19" s="29"/>
      <c r="G19" s="6"/>
      <c r="H19" s="6"/>
      <c r="I19" s="6"/>
    </row>
    <row r="20" spans="1:9" x14ac:dyDescent="0.45">
      <c r="A20" s="30" t="s">
        <v>41</v>
      </c>
      <c r="B20" s="30"/>
      <c r="C20" s="30"/>
      <c r="D20" s="30"/>
      <c r="E20" s="30"/>
      <c r="F20" s="26"/>
      <c r="G20" s="6"/>
      <c r="H20" s="6"/>
      <c r="I20" s="6"/>
    </row>
    <row r="21" spans="1:9" x14ac:dyDescent="0.45">
      <c r="A21" s="31" t="s">
        <v>19</v>
      </c>
      <c r="B21" s="32" t="s">
        <v>20</v>
      </c>
      <c r="C21" s="30"/>
      <c r="D21" s="30"/>
      <c r="E21" s="30"/>
      <c r="G21" s="6"/>
      <c r="H21" s="6"/>
      <c r="I21" s="6"/>
    </row>
    <row r="22" spans="1:9" x14ac:dyDescent="0.45">
      <c r="A22" s="31" t="s">
        <v>21</v>
      </c>
      <c r="B22" s="32" t="s">
        <v>22</v>
      </c>
      <c r="C22" s="30"/>
      <c r="D22" s="30"/>
      <c r="E22" s="30"/>
      <c r="G22" s="6"/>
      <c r="H22" s="6"/>
      <c r="I22" s="6"/>
    </row>
    <row r="23" spans="1:9" x14ac:dyDescent="0.45">
      <c r="A23" s="31" t="s">
        <v>23</v>
      </c>
      <c r="B23" s="32" t="s">
        <v>24</v>
      </c>
      <c r="C23" s="30"/>
      <c r="D23" s="30"/>
      <c r="E23" s="33">
        <v>30253409</v>
      </c>
      <c r="G23" s="6"/>
      <c r="H23" s="6"/>
      <c r="I23" s="6"/>
    </row>
    <row r="24" spans="1:9" x14ac:dyDescent="0.45">
      <c r="A24" s="31" t="s">
        <v>25</v>
      </c>
      <c r="B24" s="32" t="s">
        <v>42</v>
      </c>
      <c r="C24" s="30"/>
      <c r="D24" s="30"/>
      <c r="E24" s="33">
        <v>900264</v>
      </c>
      <c r="G24" s="6"/>
      <c r="H24" s="6"/>
      <c r="I24" s="6"/>
    </row>
    <row r="25" spans="1:9" x14ac:dyDescent="0.45">
      <c r="A25" s="31" t="s">
        <v>26</v>
      </c>
      <c r="B25" s="32" t="s">
        <v>28</v>
      </c>
      <c r="C25" s="30"/>
      <c r="D25" s="30"/>
      <c r="E25" s="34">
        <v>0.03</v>
      </c>
      <c r="G25" s="6"/>
      <c r="H25" s="6"/>
      <c r="I25" s="6"/>
    </row>
    <row r="26" spans="1:9" x14ac:dyDescent="0.45">
      <c r="A26" s="30"/>
      <c r="B26" s="30"/>
      <c r="C26" s="30"/>
      <c r="D26" s="30"/>
      <c r="E26" s="30"/>
      <c r="F26" s="26"/>
      <c r="G26" s="6"/>
      <c r="H26" s="6"/>
      <c r="I26" s="6"/>
    </row>
    <row r="27" spans="1:9" x14ac:dyDescent="0.45">
      <c r="A27" s="31" t="s">
        <v>27</v>
      </c>
      <c r="B27" s="35">
        <v>23.587373844424661</v>
      </c>
      <c r="C27" s="30" t="s">
        <v>43</v>
      </c>
      <c r="D27" s="30"/>
      <c r="E27" s="30"/>
      <c r="F27" s="27"/>
      <c r="G27" s="6"/>
      <c r="H27" s="6"/>
      <c r="I27" s="6"/>
    </row>
    <row r="28" spans="1:9" ht="16.2" x14ac:dyDescent="0.4">
      <c r="A28" s="4"/>
      <c r="B28" s="4"/>
      <c r="C28" s="4"/>
      <c r="D28" s="4"/>
      <c r="E28" s="4"/>
    </row>
    <row r="29" spans="1:9" ht="16.2" x14ac:dyDescent="0.4">
      <c r="A29" s="4"/>
      <c r="B29" s="4"/>
      <c r="C29" s="4"/>
      <c r="D29" s="4"/>
      <c r="E29" s="4"/>
    </row>
    <row r="30" spans="1:9" ht="16.2" x14ac:dyDescent="0.4">
      <c r="A30" s="4"/>
      <c r="B30" s="4"/>
      <c r="C30" s="4"/>
      <c r="D30" s="4"/>
      <c r="E30" s="4"/>
    </row>
    <row r="31" spans="1:9" ht="16.2" x14ac:dyDescent="0.4">
      <c r="A31" s="4"/>
      <c r="B31" s="4"/>
      <c r="C31" s="4"/>
      <c r="D31" s="4"/>
      <c r="E31" s="4"/>
    </row>
    <row r="32" spans="1:9" ht="16.2" x14ac:dyDescent="0.4">
      <c r="A32" s="4"/>
      <c r="B32" s="4"/>
      <c r="C32" s="4"/>
      <c r="D32" s="4"/>
      <c r="E32" s="4"/>
    </row>
    <row r="33" spans="1:5" ht="16.2" x14ac:dyDescent="0.4">
      <c r="A33" s="4"/>
      <c r="B33" s="4"/>
      <c r="C33" s="4"/>
      <c r="D33" s="4"/>
      <c r="E33" s="4"/>
    </row>
  </sheetData>
  <mergeCells count="1">
    <mergeCell ref="A2:F2"/>
  </mergeCells>
  <phoneticPr fontId="0" type="noConversion"/>
  <pageMargins left="0.75" right="0.75" top="1.38" bottom="1" header="0.5" footer="0.5"/>
  <pageSetup scale="89" orientation="landscape" horizontalDpi="4294967292" r:id="rId1"/>
  <headerFooter alignWithMargins="0">
    <oddFooter>&amp;L&amp;8&amp;Z&amp;F&amp;C&amp;8Kern County Waste Management Department&amp;R&amp;8&amp;D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27"/>
  <sheetViews>
    <sheetView workbookViewId="0">
      <selection activeCell="D37" sqref="D37"/>
    </sheetView>
  </sheetViews>
  <sheetFormatPr defaultColWidth="9.109375" defaultRowHeight="16.8" x14ac:dyDescent="0.45"/>
  <cols>
    <col min="1" max="1" width="23.33203125" style="5" customWidth="1"/>
    <col min="2" max="4" width="16.88671875" style="6" customWidth="1"/>
    <col min="5" max="5" width="17.44140625" style="6" customWidth="1"/>
    <col min="6" max="6" width="21" style="4" customWidth="1"/>
    <col min="7" max="7" width="16.88671875" style="4" customWidth="1"/>
    <col min="8" max="8" width="9.109375" style="4" customWidth="1"/>
    <col min="9" max="9" width="11.33203125" style="4" bestFit="1" customWidth="1"/>
    <col min="10" max="16384" width="9.109375" style="4"/>
  </cols>
  <sheetData>
    <row r="1" spans="1:7" ht="21" x14ac:dyDescent="0.5">
      <c r="A1" s="1" t="s">
        <v>0</v>
      </c>
      <c r="B1" s="2"/>
      <c r="C1" s="2"/>
      <c r="D1" s="2"/>
      <c r="E1" s="2"/>
      <c r="F1" s="3"/>
    </row>
    <row r="2" spans="1:7" ht="19.8" x14ac:dyDescent="0.45">
      <c r="A2" s="157" t="s">
        <v>40</v>
      </c>
      <c r="B2" s="160"/>
      <c r="C2" s="160"/>
      <c r="D2" s="160"/>
      <c r="E2" s="160"/>
      <c r="F2" s="160"/>
    </row>
    <row r="3" spans="1:7" ht="24.9" customHeight="1" thickBot="1" x14ac:dyDescent="0.65">
      <c r="A3" s="36"/>
    </row>
    <row r="4" spans="1:7" s="6" customFormat="1" ht="18" customHeight="1" x14ac:dyDescent="0.4">
      <c r="A4" s="7"/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9" t="s">
        <v>39</v>
      </c>
    </row>
    <row r="5" spans="1:7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  <c r="G5" s="12" t="s">
        <v>37</v>
      </c>
    </row>
    <row r="6" spans="1:7" ht="20.100000000000001" customHeight="1" x14ac:dyDescent="0.4">
      <c r="A6" s="16" t="s">
        <v>34</v>
      </c>
      <c r="B6" s="13">
        <v>45806003</v>
      </c>
      <c r="C6" s="13">
        <v>36861365</v>
      </c>
      <c r="D6" s="13">
        <v>20478536</v>
      </c>
      <c r="E6" s="14">
        <v>24.87</v>
      </c>
      <c r="F6" s="42">
        <v>48122</v>
      </c>
      <c r="G6" s="47">
        <v>565809</v>
      </c>
    </row>
    <row r="7" spans="1:7" ht="20.100000000000001" customHeight="1" x14ac:dyDescent="0.4">
      <c r="A7" s="16" t="s">
        <v>12</v>
      </c>
      <c r="B7" s="17">
        <v>1002819</v>
      </c>
      <c r="C7" s="17">
        <v>193416</v>
      </c>
      <c r="D7" s="17">
        <v>107453</v>
      </c>
      <c r="E7" s="18">
        <v>26.77</v>
      </c>
      <c r="F7" s="43">
        <v>48823</v>
      </c>
      <c r="G7" s="48">
        <v>3488</v>
      </c>
    </row>
    <row r="8" spans="1:7" ht="20.100000000000001" customHeight="1" x14ac:dyDescent="0.4">
      <c r="A8" s="16" t="s">
        <v>18</v>
      </c>
      <c r="B8" s="17">
        <v>1478905</v>
      </c>
      <c r="C8" s="17">
        <v>1103927</v>
      </c>
      <c r="D8" s="17">
        <v>620184</v>
      </c>
      <c r="E8" s="18"/>
      <c r="F8" s="44"/>
      <c r="G8" s="48"/>
    </row>
    <row r="9" spans="1:7" ht="20.100000000000001" customHeight="1" x14ac:dyDescent="0.4">
      <c r="A9" s="16" t="s">
        <v>13</v>
      </c>
      <c r="B9" s="17">
        <v>2262243</v>
      </c>
      <c r="C9" s="17">
        <v>658127</v>
      </c>
      <c r="D9" s="17">
        <v>346383</v>
      </c>
      <c r="E9" s="18">
        <v>6.3</v>
      </c>
      <c r="F9" s="44">
        <v>41334</v>
      </c>
      <c r="G9" s="48">
        <v>10505</v>
      </c>
    </row>
    <row r="10" spans="1:7" s="41" customFormat="1" ht="20.100000000000001" customHeight="1" x14ac:dyDescent="0.4">
      <c r="A10" s="37" t="s">
        <v>14</v>
      </c>
      <c r="B10" s="38">
        <v>6075481</v>
      </c>
      <c r="C10" s="38">
        <v>925419</v>
      </c>
      <c r="D10" s="38">
        <v>597044</v>
      </c>
      <c r="E10" s="39">
        <v>8.6999999999999993</v>
      </c>
      <c r="F10" s="45">
        <v>42186</v>
      </c>
      <c r="G10" s="49">
        <v>64184</v>
      </c>
    </row>
    <row r="11" spans="1:7" ht="20.100000000000001" customHeight="1" x14ac:dyDescent="0.4">
      <c r="A11" s="16" t="s">
        <v>15</v>
      </c>
      <c r="B11" s="17">
        <v>11635500</v>
      </c>
      <c r="C11" s="17">
        <v>6167698</v>
      </c>
      <c r="D11" s="17">
        <v>3565144</v>
      </c>
      <c r="E11" s="18">
        <v>15.67</v>
      </c>
      <c r="F11" s="44">
        <v>44774</v>
      </c>
      <c r="G11" s="48">
        <v>189555</v>
      </c>
    </row>
    <row r="12" spans="1:7" ht="20.100000000000001" customHeight="1" x14ac:dyDescent="0.4">
      <c r="A12" s="16" t="s">
        <v>16</v>
      </c>
      <c r="B12" s="17">
        <v>8787547</v>
      </c>
      <c r="C12" s="17">
        <v>6303622</v>
      </c>
      <c r="D12" s="17">
        <v>3708013</v>
      </c>
      <c r="E12" s="18">
        <v>46.86</v>
      </c>
      <c r="F12" s="44">
        <v>56158</v>
      </c>
      <c r="G12" s="48">
        <v>37136</v>
      </c>
    </row>
    <row r="13" spans="1:7" ht="20.100000000000001" customHeight="1" thickBot="1" x14ac:dyDescent="0.45">
      <c r="A13" s="20" t="s">
        <v>17</v>
      </c>
      <c r="B13" s="21">
        <v>2760659</v>
      </c>
      <c r="C13" s="21">
        <v>266537</v>
      </c>
      <c r="D13" s="21">
        <v>161538</v>
      </c>
      <c r="E13" s="22">
        <v>2.36</v>
      </c>
      <c r="F13" s="46">
        <v>39904</v>
      </c>
      <c r="G13" s="50">
        <v>65484</v>
      </c>
    </row>
    <row r="14" spans="1:7" hidden="1" x14ac:dyDescent="0.45">
      <c r="D14" s="24">
        <f>SUM(D6:D13)</f>
        <v>29584295</v>
      </c>
      <c r="G14" s="6">
        <f>SUM(G6:G13)</f>
        <v>936161</v>
      </c>
    </row>
    <row r="18" spans="1:6" hidden="1" x14ac:dyDescent="0.45">
      <c r="A18" s="28" t="s">
        <v>29</v>
      </c>
      <c r="B18" s="29"/>
      <c r="C18" s="29"/>
      <c r="D18" s="29"/>
      <c r="E18" s="29"/>
    </row>
    <row r="19" spans="1:6" hidden="1" x14ac:dyDescent="0.45">
      <c r="A19" s="28"/>
      <c r="B19" s="29"/>
      <c r="C19" s="29"/>
      <c r="D19" s="29"/>
      <c r="E19" s="29"/>
    </row>
    <row r="20" spans="1:6" hidden="1" x14ac:dyDescent="0.45">
      <c r="A20" s="30" t="s">
        <v>35</v>
      </c>
      <c r="B20" s="30"/>
      <c r="C20" s="30"/>
      <c r="D20" s="30"/>
      <c r="E20" s="30"/>
      <c r="F20" s="26"/>
    </row>
    <row r="21" spans="1:6" hidden="1" x14ac:dyDescent="0.45">
      <c r="A21" s="31" t="s">
        <v>19</v>
      </c>
      <c r="B21" s="32" t="s">
        <v>20</v>
      </c>
      <c r="C21" s="30"/>
      <c r="D21" s="30"/>
      <c r="E21" s="30"/>
    </row>
    <row r="22" spans="1:6" hidden="1" x14ac:dyDescent="0.45">
      <c r="A22" s="31" t="s">
        <v>21</v>
      </c>
      <c r="B22" s="32" t="s">
        <v>22</v>
      </c>
      <c r="C22" s="30"/>
      <c r="D22" s="30"/>
      <c r="E22" s="30"/>
    </row>
    <row r="23" spans="1:6" hidden="1" x14ac:dyDescent="0.45">
      <c r="A23" s="31" t="s">
        <v>23</v>
      </c>
      <c r="B23" s="32" t="s">
        <v>24</v>
      </c>
      <c r="C23" s="30"/>
      <c r="D23" s="30"/>
      <c r="E23" s="33">
        <f>D14</f>
        <v>29584295</v>
      </c>
    </row>
    <row r="24" spans="1:6" hidden="1" x14ac:dyDescent="0.45">
      <c r="A24" s="31" t="s">
        <v>25</v>
      </c>
      <c r="B24" s="32" t="s">
        <v>36</v>
      </c>
      <c r="C24" s="30"/>
      <c r="D24" s="30"/>
      <c r="E24" s="33">
        <f>G14</f>
        <v>936161</v>
      </c>
    </row>
    <row r="25" spans="1:6" hidden="1" x14ac:dyDescent="0.45">
      <c r="A25" s="31" t="s">
        <v>26</v>
      </c>
      <c r="B25" s="32" t="s">
        <v>28</v>
      </c>
      <c r="C25" s="30"/>
      <c r="D25" s="30"/>
      <c r="E25" s="34">
        <v>0.03</v>
      </c>
    </row>
    <row r="26" spans="1:6" hidden="1" x14ac:dyDescent="0.45">
      <c r="A26" s="30"/>
      <c r="B26" s="30"/>
      <c r="C26" s="30"/>
      <c r="D26" s="30"/>
      <c r="E26" s="30"/>
      <c r="F26" s="26"/>
    </row>
    <row r="27" spans="1:6" hidden="1" x14ac:dyDescent="0.45">
      <c r="A27" s="31" t="s">
        <v>27</v>
      </c>
      <c r="B27" s="35">
        <f xml:space="preserve"> LOG(1+(E23/E24)*(E25))/LOG(1+E25)</f>
        <v>22.559427209431192</v>
      </c>
      <c r="C27" s="30" t="s">
        <v>38</v>
      </c>
      <c r="D27" s="30"/>
      <c r="E27" s="30"/>
      <c r="F27" s="27"/>
    </row>
  </sheetData>
  <mergeCells count="1">
    <mergeCell ref="A2:F2"/>
  </mergeCells>
  <phoneticPr fontId="0" type="noConversion"/>
  <pageMargins left="0.75" right="0.75" top="1.38" bottom="1" header="0.5" footer="0.5"/>
  <pageSetup scale="95" orientation="landscape" horizontalDpi="4294967292" r:id="rId1"/>
  <headerFooter alignWithMargins="0">
    <oddFooter>&amp;L&amp;8&amp;Z&amp;F&amp;C&amp;8Kern County Waste Management Department&amp;R&amp;8&amp;D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F27"/>
  <sheetViews>
    <sheetView workbookViewId="0">
      <selection activeCell="F13" sqref="A1:F13"/>
    </sheetView>
  </sheetViews>
  <sheetFormatPr defaultColWidth="9.109375" defaultRowHeight="16.8" x14ac:dyDescent="0.45"/>
  <cols>
    <col min="1" max="1" width="23.33203125" style="5" customWidth="1"/>
    <col min="2" max="4" width="16.88671875" style="6" customWidth="1"/>
    <col min="5" max="5" width="17.44140625" style="6" customWidth="1"/>
    <col min="6" max="6" width="21" style="4" customWidth="1"/>
    <col min="7" max="7" width="16.88671875" style="4" customWidth="1"/>
    <col min="8" max="8" width="9.109375" style="4" customWidth="1"/>
    <col min="9" max="9" width="11.33203125" style="4" bestFit="1" customWidth="1"/>
    <col min="10" max="16384" width="9.109375" style="4"/>
  </cols>
  <sheetData>
    <row r="1" spans="1:6" ht="21" x14ac:dyDescent="0.5">
      <c r="A1" s="1" t="s">
        <v>0</v>
      </c>
      <c r="B1" s="2"/>
      <c r="C1" s="2"/>
      <c r="D1" s="2"/>
      <c r="E1" s="2"/>
      <c r="F1" s="3"/>
    </row>
    <row r="2" spans="1:6" ht="19.8" x14ac:dyDescent="0.45">
      <c r="A2" s="157" t="s">
        <v>32</v>
      </c>
      <c r="B2" s="160"/>
      <c r="C2" s="160"/>
      <c r="D2" s="160"/>
      <c r="E2" s="160"/>
      <c r="F2" s="160"/>
    </row>
    <row r="3" spans="1:6" ht="24.9" customHeight="1" thickBot="1" x14ac:dyDescent="0.65">
      <c r="A3" s="36"/>
    </row>
    <row r="4" spans="1:6" s="6" customFormat="1" ht="18" customHeight="1" x14ac:dyDescent="0.4">
      <c r="A4" s="7"/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</row>
    <row r="5" spans="1:6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</row>
    <row r="6" spans="1:6" ht="20.100000000000001" customHeight="1" x14ac:dyDescent="0.4">
      <c r="A6" s="16" t="s">
        <v>34</v>
      </c>
      <c r="B6" s="13">
        <v>45806003</v>
      </c>
      <c r="C6" s="13">
        <v>37774418</v>
      </c>
      <c r="D6" s="13">
        <v>22174654</v>
      </c>
      <c r="E6" s="14">
        <v>26.84</v>
      </c>
      <c r="F6" s="15">
        <v>48488</v>
      </c>
    </row>
    <row r="7" spans="1:6" ht="20.100000000000001" customHeight="1" x14ac:dyDescent="0.4">
      <c r="A7" s="16" t="s">
        <v>12</v>
      </c>
      <c r="B7" s="17">
        <v>1002819</v>
      </c>
      <c r="C7" s="17">
        <v>200852</v>
      </c>
      <c r="D7" s="17">
        <f>+C7/1.8</f>
        <v>111584.44444444444</v>
      </c>
      <c r="E7" s="18">
        <v>27.91</v>
      </c>
      <c r="F7" s="25">
        <v>48853</v>
      </c>
    </row>
    <row r="8" spans="1:6" ht="20.100000000000001" customHeight="1" x14ac:dyDescent="0.4">
      <c r="A8" s="16" t="s">
        <v>18</v>
      </c>
      <c r="B8" s="17">
        <v>1478905</v>
      </c>
      <c r="C8" s="17">
        <v>1103927</v>
      </c>
      <c r="D8" s="17">
        <v>620184</v>
      </c>
      <c r="E8" s="18"/>
      <c r="F8" s="19"/>
    </row>
    <row r="9" spans="1:6" ht="20.100000000000001" customHeight="1" x14ac:dyDescent="0.4">
      <c r="A9" s="16" t="s">
        <v>13</v>
      </c>
      <c r="B9" s="17">
        <v>2262243</v>
      </c>
      <c r="C9" s="17">
        <v>674045</v>
      </c>
      <c r="D9" s="17">
        <f>+C9/1.84</f>
        <v>366328.80434782605</v>
      </c>
      <c r="E9" s="18">
        <v>6.74</v>
      </c>
      <c r="F9" s="19">
        <v>41122</v>
      </c>
    </row>
    <row r="10" spans="1:6" s="41" customFormat="1" ht="20.100000000000001" customHeight="1" x14ac:dyDescent="0.4">
      <c r="A10" s="37" t="s">
        <v>14</v>
      </c>
      <c r="B10" s="38">
        <v>6075481</v>
      </c>
      <c r="C10" s="38">
        <v>1053379</v>
      </c>
      <c r="D10" s="38">
        <f>+C10/1.56</f>
        <v>675242.94871794875</v>
      </c>
      <c r="E10" s="39">
        <v>9.9</v>
      </c>
      <c r="F10" s="40">
        <v>42278</v>
      </c>
    </row>
    <row r="11" spans="1:6" ht="20.100000000000001" customHeight="1" x14ac:dyDescent="0.4">
      <c r="A11" s="16" t="s">
        <v>15</v>
      </c>
      <c r="B11" s="17">
        <v>11635500</v>
      </c>
      <c r="C11" s="17">
        <v>6462288</v>
      </c>
      <c r="D11" s="17">
        <f>+C11/1.76</f>
        <v>3671754.5454545454</v>
      </c>
      <c r="E11" s="18">
        <v>16.43</v>
      </c>
      <c r="F11" s="19">
        <v>44682</v>
      </c>
    </row>
    <row r="12" spans="1:6" ht="20.100000000000001" customHeight="1" x14ac:dyDescent="0.4">
      <c r="A12" s="16" t="s">
        <v>16</v>
      </c>
      <c r="B12" s="17">
        <v>8787547</v>
      </c>
      <c r="C12" s="17">
        <v>6366781</v>
      </c>
      <c r="D12" s="17">
        <f>+C12/1.7</f>
        <v>3745165.2941176472</v>
      </c>
      <c r="E12" s="18">
        <v>70.8</v>
      </c>
      <c r="F12" s="19">
        <v>64529</v>
      </c>
    </row>
    <row r="13" spans="1:6" ht="20.100000000000001" customHeight="1" thickBot="1" x14ac:dyDescent="0.45">
      <c r="A13" s="20" t="s">
        <v>17</v>
      </c>
      <c r="B13" s="21">
        <v>2694738</v>
      </c>
      <c r="C13" s="21">
        <v>275894</v>
      </c>
      <c r="D13" s="21">
        <f>+C13/1.65</f>
        <v>167208.48484848486</v>
      </c>
      <c r="E13" s="22">
        <v>2.62</v>
      </c>
      <c r="F13" s="23">
        <v>39630</v>
      </c>
    </row>
    <row r="14" spans="1:6" x14ac:dyDescent="0.45">
      <c r="D14" s="24">
        <f>SUM(D6:D13)</f>
        <v>31532122.521930896</v>
      </c>
    </row>
    <row r="18" spans="1:6" x14ac:dyDescent="0.45">
      <c r="A18" s="28" t="s">
        <v>29</v>
      </c>
      <c r="B18" s="29"/>
      <c r="C18" s="29"/>
      <c r="D18" s="29"/>
      <c r="E18" s="29"/>
    </row>
    <row r="19" spans="1:6" x14ac:dyDescent="0.45">
      <c r="A19" s="28"/>
      <c r="B19" s="29"/>
      <c r="C19" s="29"/>
      <c r="D19" s="29"/>
      <c r="E19" s="29"/>
    </row>
    <row r="20" spans="1:6" x14ac:dyDescent="0.45">
      <c r="A20" s="30" t="s">
        <v>31</v>
      </c>
      <c r="B20" s="30"/>
      <c r="C20" s="30"/>
      <c r="D20" s="30"/>
      <c r="E20" s="30"/>
      <c r="F20" s="26"/>
    </row>
    <row r="21" spans="1:6" x14ac:dyDescent="0.45">
      <c r="A21" s="31" t="s">
        <v>19</v>
      </c>
      <c r="B21" s="32" t="s">
        <v>20</v>
      </c>
      <c r="C21" s="30"/>
      <c r="D21" s="30"/>
      <c r="E21" s="30"/>
    </row>
    <row r="22" spans="1:6" x14ac:dyDescent="0.45">
      <c r="A22" s="31" t="s">
        <v>21</v>
      </c>
      <c r="B22" s="32" t="s">
        <v>22</v>
      </c>
      <c r="C22" s="30"/>
      <c r="D22" s="30"/>
      <c r="E22" s="30"/>
    </row>
    <row r="23" spans="1:6" x14ac:dyDescent="0.45">
      <c r="A23" s="31" t="s">
        <v>23</v>
      </c>
      <c r="B23" s="32" t="s">
        <v>24</v>
      </c>
      <c r="C23" s="30"/>
      <c r="D23" s="30"/>
      <c r="E23" s="33">
        <f>D14</f>
        <v>31532122.521930896</v>
      </c>
    </row>
    <row r="24" spans="1:6" x14ac:dyDescent="0.45">
      <c r="A24" s="31" t="s">
        <v>25</v>
      </c>
      <c r="B24" s="32" t="s">
        <v>33</v>
      </c>
      <c r="C24" s="30"/>
      <c r="D24" s="30"/>
      <c r="E24" s="33">
        <v>634531</v>
      </c>
    </row>
    <row r="25" spans="1:6" x14ac:dyDescent="0.45">
      <c r="A25" s="31" t="s">
        <v>26</v>
      </c>
      <c r="B25" s="32" t="s">
        <v>28</v>
      </c>
      <c r="C25" s="30"/>
      <c r="D25" s="30"/>
      <c r="E25" s="34">
        <v>0.03</v>
      </c>
    </row>
    <row r="26" spans="1:6" x14ac:dyDescent="0.45">
      <c r="A26" s="30"/>
      <c r="B26" s="30"/>
      <c r="C26" s="30"/>
      <c r="D26" s="30"/>
      <c r="E26" s="30"/>
      <c r="F26" s="26"/>
    </row>
    <row r="27" spans="1:6" x14ac:dyDescent="0.45">
      <c r="A27" s="31" t="s">
        <v>27</v>
      </c>
      <c r="B27" s="35">
        <f xml:space="preserve"> LOG(1+(E23/E24)*(E25))/LOG(1+E25)</f>
        <v>30.874289563319604</v>
      </c>
      <c r="C27" s="30" t="s">
        <v>30</v>
      </c>
      <c r="D27" s="30"/>
      <c r="E27" s="30"/>
      <c r="F27" s="27"/>
    </row>
  </sheetData>
  <mergeCells count="1">
    <mergeCell ref="A2:F2"/>
  </mergeCells>
  <phoneticPr fontId="0" type="noConversion"/>
  <pageMargins left="0.75" right="0.75" top="1.38" bottom="1" header="0.5" footer="0.5"/>
  <pageSetup scale="94" orientation="landscape" horizontalDpi="4294967292" r:id="rId1"/>
  <headerFooter alignWithMargins="0">
    <oddFooter>&amp;L&amp;8&amp;Z&amp;F&amp;C&amp;8Kern County Waste Management Department&amp;R&amp;8&amp;D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activeCell="A3" sqref="A3"/>
    </sheetView>
  </sheetViews>
  <sheetFormatPr defaultColWidth="9.109375" defaultRowHeight="16.8" x14ac:dyDescent="0.45"/>
  <cols>
    <col min="1" max="1" width="27.44140625" style="5" customWidth="1"/>
    <col min="2" max="3" width="16.88671875" style="6" customWidth="1"/>
    <col min="4" max="4" width="16.88671875" style="6" hidden="1" customWidth="1"/>
    <col min="5" max="5" width="16.88671875" style="6" customWidth="1"/>
    <col min="6" max="6" width="17.44140625" style="6" customWidth="1"/>
    <col min="7" max="7" width="21" style="4" customWidth="1"/>
    <col min="8" max="8" width="19" style="4" customWidth="1"/>
    <col min="9" max="9" width="11" style="4" hidden="1" customWidth="1"/>
    <col min="10" max="10" width="11.33203125" style="4" bestFit="1" customWidth="1"/>
    <col min="11" max="16384" width="9.109375" style="4"/>
  </cols>
  <sheetData>
    <row r="1" spans="1:10" ht="22.05" customHeight="1" x14ac:dyDescent="0.4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10" ht="22.05" customHeight="1" x14ac:dyDescent="0.45">
      <c r="A2" s="156" t="s">
        <v>109</v>
      </c>
      <c r="B2" s="156"/>
      <c r="C2" s="156"/>
      <c r="D2" s="156"/>
      <c r="E2" s="156"/>
      <c r="F2" s="156"/>
      <c r="G2" s="156"/>
      <c r="H2" s="156"/>
    </row>
    <row r="3" spans="1:10" ht="20.100000000000001" customHeight="1" thickBot="1" x14ac:dyDescent="0.65">
      <c r="A3" s="120"/>
      <c r="B3" s="121"/>
      <c r="C3" s="121"/>
      <c r="D3" s="121"/>
      <c r="E3" s="121"/>
      <c r="F3" s="121"/>
      <c r="G3" s="122"/>
      <c r="H3" s="122"/>
    </row>
    <row r="4" spans="1:10" s="6" customFormat="1" ht="20.100000000000001" customHeight="1" x14ac:dyDescent="0.4">
      <c r="A4" s="123"/>
      <c r="B4" s="124" t="s">
        <v>1</v>
      </c>
      <c r="C4" s="124" t="s">
        <v>2</v>
      </c>
      <c r="D4" s="124" t="s">
        <v>107</v>
      </c>
      <c r="E4" s="124" t="s">
        <v>3</v>
      </c>
      <c r="F4" s="124" t="s">
        <v>4</v>
      </c>
      <c r="G4" s="125" t="s">
        <v>5</v>
      </c>
      <c r="H4" s="125" t="s">
        <v>39</v>
      </c>
    </row>
    <row r="5" spans="1:10" s="6" customFormat="1" ht="20.100000000000001" customHeight="1" thickBot="1" x14ac:dyDescent="0.45">
      <c r="A5" s="126" t="s">
        <v>6</v>
      </c>
      <c r="B5" s="127" t="s">
        <v>7</v>
      </c>
      <c r="C5" s="127" t="s">
        <v>8</v>
      </c>
      <c r="D5" s="127" t="s">
        <v>100</v>
      </c>
      <c r="E5" s="127" t="s">
        <v>9</v>
      </c>
      <c r="F5" s="127" t="s">
        <v>10</v>
      </c>
      <c r="G5" s="128" t="s">
        <v>11</v>
      </c>
      <c r="H5" s="128" t="s">
        <v>110</v>
      </c>
      <c r="I5" s="150" t="s">
        <v>111</v>
      </c>
    </row>
    <row r="6" spans="1:10" ht="20.100000000000001" customHeight="1" x14ac:dyDescent="0.4">
      <c r="A6" s="148" t="s">
        <v>103</v>
      </c>
      <c r="B6" s="129">
        <v>46239605</v>
      </c>
      <c r="C6" s="130">
        <v>29866891</v>
      </c>
      <c r="D6" s="131">
        <v>1.7</v>
      </c>
      <c r="E6" s="129">
        <f>C6/D6</f>
        <v>17568759.411764707</v>
      </c>
      <c r="F6" s="132">
        <v>27.07</v>
      </c>
      <c r="G6" s="133">
        <v>52963</v>
      </c>
      <c r="H6" s="134">
        <v>483553</v>
      </c>
      <c r="I6" s="4" t="s">
        <v>106</v>
      </c>
    </row>
    <row r="7" spans="1:10" ht="20.100000000000001" customHeight="1" x14ac:dyDescent="0.4">
      <c r="A7" s="148" t="s">
        <v>12</v>
      </c>
      <c r="B7" s="135">
        <v>1051895</v>
      </c>
      <c r="C7" s="136">
        <v>195526</v>
      </c>
      <c r="D7" s="131">
        <v>1.69</v>
      </c>
      <c r="E7" s="135">
        <f>C7/D7</f>
        <v>115695.85798816568</v>
      </c>
      <c r="F7" s="137">
        <v>26.69</v>
      </c>
      <c r="G7" s="133">
        <v>52841</v>
      </c>
      <c r="H7" s="138">
        <v>4325</v>
      </c>
      <c r="I7" s="4" t="s">
        <v>106</v>
      </c>
    </row>
    <row r="8" spans="1:10" ht="20.100000000000001" customHeight="1" x14ac:dyDescent="0.4">
      <c r="A8" s="148" t="s">
        <v>62</v>
      </c>
      <c r="B8" s="135">
        <v>2515491</v>
      </c>
      <c r="C8" s="136">
        <v>700856</v>
      </c>
      <c r="D8" s="131">
        <v>1.6</v>
      </c>
      <c r="E8" s="135">
        <f>C8/D8</f>
        <v>438035</v>
      </c>
      <c r="F8" s="137">
        <v>13.61</v>
      </c>
      <c r="G8" s="133">
        <v>48061</v>
      </c>
      <c r="H8" s="138">
        <v>26190</v>
      </c>
      <c r="I8" s="4" t="s">
        <v>106</v>
      </c>
    </row>
    <row r="9" spans="1:10" s="41" customFormat="1" ht="20.100000000000001" customHeight="1" x14ac:dyDescent="0.4">
      <c r="A9" s="148" t="s">
        <v>14</v>
      </c>
      <c r="B9" s="151">
        <v>10129636</v>
      </c>
      <c r="C9" s="136">
        <v>4063672</v>
      </c>
      <c r="D9" s="131">
        <f>1.67</f>
        <v>1.67</v>
      </c>
      <c r="E9" s="135">
        <f>C9/D9</f>
        <v>2433336.5269461079</v>
      </c>
      <c r="F9" s="137">
        <v>31.57</v>
      </c>
      <c r="G9" s="133">
        <v>54605</v>
      </c>
      <c r="H9" s="138">
        <v>57212</v>
      </c>
      <c r="I9" s="41" t="s">
        <v>106</v>
      </c>
    </row>
    <row r="10" spans="1:10" ht="20.100000000000001" customHeight="1" x14ac:dyDescent="0.4">
      <c r="A10" s="148" t="s">
        <v>15</v>
      </c>
      <c r="B10" s="135">
        <v>21895179</v>
      </c>
      <c r="C10" s="136">
        <v>13688747</v>
      </c>
      <c r="D10" s="131">
        <v>1.5</v>
      </c>
      <c r="E10" s="135">
        <f t="shared" ref="E10:E12" si="0">C10/D10</f>
        <v>9125831.333333334</v>
      </c>
      <c r="F10" s="137">
        <v>41.06</v>
      </c>
      <c r="G10" s="133">
        <v>58076</v>
      </c>
      <c r="H10" s="138">
        <v>147189</v>
      </c>
      <c r="I10" s="4" t="s">
        <v>106</v>
      </c>
    </row>
    <row r="11" spans="1:10" ht="20.100000000000001" customHeight="1" x14ac:dyDescent="0.4">
      <c r="A11" s="148" t="s">
        <v>16</v>
      </c>
      <c r="B11" s="135">
        <v>10044765</v>
      </c>
      <c r="C11" s="136">
        <v>6896633</v>
      </c>
      <c r="D11" s="131">
        <v>1.65</v>
      </c>
      <c r="E11" s="135">
        <v>4179777</v>
      </c>
      <c r="F11" s="137">
        <v>53.96</v>
      </c>
      <c r="G11" s="133">
        <v>62793</v>
      </c>
      <c r="H11" s="138">
        <v>50532</v>
      </c>
      <c r="I11" s="4" t="s">
        <v>106</v>
      </c>
      <c r="J11" s="79"/>
    </row>
    <row r="12" spans="1:10" ht="20.100000000000001" customHeight="1" thickBot="1" x14ac:dyDescent="0.45">
      <c r="A12" s="149" t="s">
        <v>17</v>
      </c>
      <c r="B12" s="141">
        <v>3712022</v>
      </c>
      <c r="C12" s="142">
        <v>405423</v>
      </c>
      <c r="D12" s="143">
        <v>1.5</v>
      </c>
      <c r="E12" s="141">
        <f t="shared" si="0"/>
        <v>270282</v>
      </c>
      <c r="F12" s="144">
        <v>5.53</v>
      </c>
      <c r="G12" s="154">
        <v>45108</v>
      </c>
      <c r="H12" s="146">
        <v>42499</v>
      </c>
      <c r="I12" s="4" t="s">
        <v>106</v>
      </c>
    </row>
    <row r="13" spans="1:10" ht="20.100000000000001" customHeight="1" thickBot="1" x14ac:dyDescent="0.5">
      <c r="A13" s="147"/>
      <c r="B13" s="121"/>
      <c r="C13" s="121"/>
      <c r="D13" s="121"/>
      <c r="E13" s="152">
        <f>SUM(E6:E12)</f>
        <v>34131717.130032316</v>
      </c>
      <c r="F13" s="121"/>
      <c r="G13" s="122"/>
      <c r="H13" s="153">
        <f>SUM(H6:H12)</f>
        <v>811500</v>
      </c>
    </row>
    <row r="14" spans="1:10" ht="20.100000000000001" customHeight="1" thickTop="1" x14ac:dyDescent="0.45">
      <c r="A14" s="147"/>
      <c r="B14" s="121"/>
      <c r="C14" s="121"/>
      <c r="D14" s="121"/>
      <c r="E14" s="121"/>
      <c r="F14" s="121"/>
      <c r="G14" s="122"/>
      <c r="H14" s="122"/>
    </row>
    <row r="15" spans="1:10" ht="20.100000000000001" customHeight="1" x14ac:dyDescent="0.45">
      <c r="A15" s="147"/>
      <c r="B15" s="121"/>
      <c r="C15" s="121"/>
      <c r="D15" s="121"/>
      <c r="E15" s="121"/>
      <c r="F15" s="121"/>
      <c r="G15" s="122"/>
      <c r="H15" s="122"/>
    </row>
    <row r="18" spans="6:6" x14ac:dyDescent="0.45">
      <c r="F18" s="62"/>
    </row>
  </sheetData>
  <mergeCells count="2">
    <mergeCell ref="A1:H1"/>
    <mergeCell ref="A2:H2"/>
  </mergeCells>
  <printOptions horizontalCentered="1" gridLines="1"/>
  <pageMargins left="0.75" right="0.75" top="1.38" bottom="1" header="0.5" footer="0.5"/>
  <pageSetup scale="91" orientation="landscape" r:id="rId1"/>
  <headerFooter alignWithMargins="0">
    <oddFooter>&amp;L&amp;Z&amp;F&amp;R&amp;D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view="pageBreakPreview" zoomScaleNormal="100" workbookViewId="0">
      <selection activeCell="A3" sqref="A3"/>
    </sheetView>
  </sheetViews>
  <sheetFormatPr defaultColWidth="9.109375" defaultRowHeight="16.8" x14ac:dyDescent="0.45"/>
  <cols>
    <col min="1" max="1" width="27.44140625" style="5" customWidth="1"/>
    <col min="2" max="3" width="16.88671875" style="6" customWidth="1"/>
    <col min="4" max="4" width="16.88671875" style="6" hidden="1" customWidth="1"/>
    <col min="5" max="5" width="16.88671875" style="6" customWidth="1"/>
    <col min="6" max="6" width="17.44140625" style="6" customWidth="1"/>
    <col min="7" max="7" width="21" style="4" customWidth="1"/>
    <col min="8" max="8" width="19" style="4" customWidth="1"/>
    <col min="9" max="9" width="11" style="4" customWidth="1"/>
    <col min="10" max="10" width="11.33203125" style="4" bestFit="1" customWidth="1"/>
    <col min="11" max="16384" width="9.109375" style="4"/>
  </cols>
  <sheetData>
    <row r="1" spans="1:10" ht="22.05" customHeight="1" x14ac:dyDescent="0.4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10" ht="22.05" customHeight="1" x14ac:dyDescent="0.45">
      <c r="A2" s="156" t="s">
        <v>104</v>
      </c>
      <c r="B2" s="156"/>
      <c r="C2" s="156"/>
      <c r="D2" s="156"/>
      <c r="E2" s="156"/>
      <c r="F2" s="156"/>
      <c r="G2" s="156"/>
      <c r="H2" s="156"/>
    </row>
    <row r="3" spans="1:10" ht="20.100000000000001" customHeight="1" thickBot="1" x14ac:dyDescent="0.65">
      <c r="A3" s="120"/>
      <c r="B3" s="121"/>
      <c r="C3" s="121"/>
      <c r="D3" s="121"/>
      <c r="E3" s="121"/>
      <c r="F3" s="121"/>
      <c r="G3" s="122"/>
      <c r="H3" s="122"/>
    </row>
    <row r="4" spans="1:10" s="6" customFormat="1" ht="20.100000000000001" customHeight="1" x14ac:dyDescent="0.4">
      <c r="A4" s="123"/>
      <c r="B4" s="124" t="s">
        <v>1</v>
      </c>
      <c r="C4" s="124" t="s">
        <v>2</v>
      </c>
      <c r="D4" s="124" t="s">
        <v>107</v>
      </c>
      <c r="E4" s="124" t="s">
        <v>3</v>
      </c>
      <c r="F4" s="124" t="s">
        <v>4</v>
      </c>
      <c r="G4" s="125" t="s">
        <v>5</v>
      </c>
      <c r="H4" s="125" t="s">
        <v>39</v>
      </c>
    </row>
    <row r="5" spans="1:10" s="6" customFormat="1" ht="20.100000000000001" customHeight="1" thickBot="1" x14ac:dyDescent="0.45">
      <c r="A5" s="126" t="s">
        <v>6</v>
      </c>
      <c r="B5" s="127" t="s">
        <v>7</v>
      </c>
      <c r="C5" s="127" t="s">
        <v>8</v>
      </c>
      <c r="D5" s="127" t="s">
        <v>100</v>
      </c>
      <c r="E5" s="127" t="s">
        <v>9</v>
      </c>
      <c r="F5" s="127" t="s">
        <v>10</v>
      </c>
      <c r="G5" s="128" t="s">
        <v>11</v>
      </c>
      <c r="H5" s="128" t="s">
        <v>108</v>
      </c>
      <c r="I5" s="150" t="s">
        <v>105</v>
      </c>
    </row>
    <row r="6" spans="1:10" ht="20.100000000000001" customHeight="1" x14ac:dyDescent="0.4">
      <c r="A6" s="148" t="s">
        <v>103</v>
      </c>
      <c r="B6" s="129">
        <v>46239605</v>
      </c>
      <c r="C6" s="130">
        <v>30559240</v>
      </c>
      <c r="D6" s="131">
        <v>1.7</v>
      </c>
      <c r="E6" s="129">
        <f>C6/D6</f>
        <v>17976023.529411767</v>
      </c>
      <c r="F6" s="132">
        <v>27.64</v>
      </c>
      <c r="G6" s="133">
        <v>52810</v>
      </c>
      <c r="H6" s="134">
        <v>472155</v>
      </c>
      <c r="I6" s="4" t="s">
        <v>106</v>
      </c>
    </row>
    <row r="7" spans="1:10" ht="20.100000000000001" customHeight="1" x14ac:dyDescent="0.4">
      <c r="A7" s="148" t="s">
        <v>12</v>
      </c>
      <c r="B7" s="135">
        <v>1051895</v>
      </c>
      <c r="C7" s="136">
        <v>202175</v>
      </c>
      <c r="D7" s="131">
        <v>1.8</v>
      </c>
      <c r="E7" s="135">
        <f>C7/D7+1</f>
        <v>112320.44444444444</v>
      </c>
      <c r="F7" s="137">
        <v>33.49</v>
      </c>
      <c r="G7" s="133">
        <v>54940</v>
      </c>
      <c r="H7" s="138">
        <v>3341</v>
      </c>
      <c r="I7" s="4" t="s">
        <v>106</v>
      </c>
    </row>
    <row r="8" spans="1:10" ht="20.100000000000001" customHeight="1" x14ac:dyDescent="0.4">
      <c r="A8" s="148" t="s">
        <v>62</v>
      </c>
      <c r="B8" s="135">
        <v>2515491</v>
      </c>
      <c r="C8" s="136">
        <v>743461</v>
      </c>
      <c r="D8" s="131">
        <v>1.6</v>
      </c>
      <c r="E8" s="135">
        <f>C8/D8</f>
        <v>464663.125</v>
      </c>
      <c r="F8" s="137">
        <v>16.7</v>
      </c>
      <c r="G8" s="133">
        <v>48823</v>
      </c>
      <c r="H8" s="138">
        <v>20378</v>
      </c>
      <c r="I8" s="4" t="s">
        <v>106</v>
      </c>
    </row>
    <row r="9" spans="1:10" s="41" customFormat="1" ht="20.100000000000001" customHeight="1" x14ac:dyDescent="0.4">
      <c r="A9" s="148" t="s">
        <v>14</v>
      </c>
      <c r="B9" s="151">
        <v>10129636</v>
      </c>
      <c r="C9" s="136">
        <v>4172876</v>
      </c>
      <c r="D9" s="131">
        <f>1.67</f>
        <v>1.67</v>
      </c>
      <c r="E9" s="135">
        <f>C9/D9</f>
        <v>2498728.1437125751</v>
      </c>
      <c r="F9" s="137">
        <v>32.659999999999997</v>
      </c>
      <c r="G9" s="139">
        <v>54636</v>
      </c>
      <c r="H9" s="138">
        <v>55912</v>
      </c>
      <c r="I9" s="41" t="s">
        <v>106</v>
      </c>
    </row>
    <row r="10" spans="1:10" ht="20.100000000000001" customHeight="1" x14ac:dyDescent="0.4">
      <c r="A10" s="148" t="s">
        <v>15</v>
      </c>
      <c r="B10" s="135">
        <v>21895179</v>
      </c>
      <c r="C10" s="136">
        <v>13853582</v>
      </c>
      <c r="D10" s="131">
        <v>1.5</v>
      </c>
      <c r="E10" s="135">
        <f t="shared" ref="E10:E12" si="0">C10/D10</f>
        <v>9235721.333333334</v>
      </c>
      <c r="F10" s="137">
        <v>41.95</v>
      </c>
      <c r="G10" s="139">
        <v>58045</v>
      </c>
      <c r="H10" s="138">
        <v>143440</v>
      </c>
      <c r="I10" s="4" t="s">
        <v>106</v>
      </c>
    </row>
    <row r="11" spans="1:10" ht="20.100000000000001" customHeight="1" x14ac:dyDescent="0.4">
      <c r="A11" s="148" t="s">
        <v>16</v>
      </c>
      <c r="B11" s="135">
        <v>10044765</v>
      </c>
      <c r="C11" s="136">
        <v>6984332</v>
      </c>
      <c r="D11" s="131">
        <v>1.65</v>
      </c>
      <c r="E11" s="135">
        <f>C11/D11+1</f>
        <v>4232929.4848484853</v>
      </c>
      <c r="F11" s="137">
        <v>59.76</v>
      </c>
      <c r="G11" s="140">
        <v>64559</v>
      </c>
      <c r="H11" s="138">
        <v>40957</v>
      </c>
      <c r="I11" s="4" t="s">
        <v>106</v>
      </c>
      <c r="J11" s="79"/>
    </row>
    <row r="12" spans="1:10" ht="20.100000000000001" customHeight="1" thickBot="1" x14ac:dyDescent="0.45">
      <c r="A12" s="149" t="s">
        <v>17</v>
      </c>
      <c r="B12" s="141">
        <v>3712022</v>
      </c>
      <c r="C12" s="142">
        <v>446061</v>
      </c>
      <c r="D12" s="143">
        <v>1.5</v>
      </c>
      <c r="E12" s="141">
        <f t="shared" si="0"/>
        <v>297374</v>
      </c>
      <c r="F12" s="144">
        <v>6.36</v>
      </c>
      <c r="G12" s="145">
        <v>45047</v>
      </c>
      <c r="H12" s="146">
        <v>39259</v>
      </c>
      <c r="I12" s="4" t="s">
        <v>106</v>
      </c>
    </row>
    <row r="13" spans="1:10" ht="20.100000000000001" customHeight="1" thickBot="1" x14ac:dyDescent="0.5">
      <c r="A13" s="147"/>
      <c r="B13" s="121"/>
      <c r="C13" s="121"/>
      <c r="D13" s="121"/>
      <c r="E13" s="152">
        <f>SUM(E6:E12)</f>
        <v>34817760.060750604</v>
      </c>
      <c r="F13" s="121"/>
      <c r="G13" s="122"/>
      <c r="H13" s="153">
        <f>SUM(H6:H12)</f>
        <v>775442</v>
      </c>
    </row>
    <row r="14" spans="1:10" ht="20.100000000000001" customHeight="1" thickTop="1" x14ac:dyDescent="0.45">
      <c r="A14" s="147"/>
      <c r="B14" s="121"/>
      <c r="C14" s="121"/>
      <c r="D14" s="121"/>
      <c r="E14" s="121"/>
      <c r="F14" s="121"/>
      <c r="G14" s="122"/>
      <c r="H14" s="122"/>
    </row>
    <row r="15" spans="1:10" ht="20.100000000000001" customHeight="1" x14ac:dyDescent="0.45">
      <c r="A15" s="147"/>
      <c r="B15" s="121"/>
      <c r="C15" s="121"/>
      <c r="D15" s="121"/>
      <c r="E15" s="121"/>
      <c r="F15" s="121"/>
      <c r="G15" s="122"/>
      <c r="H15" s="122"/>
    </row>
    <row r="18" spans="6:6" x14ac:dyDescent="0.45">
      <c r="F18" s="62"/>
    </row>
  </sheetData>
  <mergeCells count="2">
    <mergeCell ref="A1:H1"/>
    <mergeCell ref="A2:H2"/>
  </mergeCells>
  <printOptions horizontalCentered="1" gridLines="1"/>
  <pageMargins left="0.75" right="0.75" top="1.38" bottom="1" header="0.5" footer="0.5"/>
  <pageSetup scale="91" orientation="landscape" r:id="rId1"/>
  <headerFooter alignWithMargins="0">
    <oddFooter>&amp;L&amp;Z&amp;F&amp;R&amp;D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BreakPreview" zoomScaleNormal="100" workbookViewId="0">
      <selection activeCell="E4" sqref="E4:E13"/>
    </sheetView>
  </sheetViews>
  <sheetFormatPr defaultColWidth="9.109375" defaultRowHeight="16.8" x14ac:dyDescent="0.45"/>
  <cols>
    <col min="1" max="1" width="27.44140625" style="5" customWidth="1"/>
    <col min="2" max="5" width="16.88671875" style="6" customWidth="1"/>
    <col min="6" max="6" width="17.88671875" style="6" customWidth="1"/>
    <col min="7" max="7" width="9.109375" style="4" customWidth="1"/>
    <col min="8" max="8" width="11.33203125" style="4" bestFit="1" customWidth="1"/>
    <col min="9" max="16384" width="9.109375" style="4"/>
  </cols>
  <sheetData>
    <row r="1" spans="1:9" ht="21" customHeight="1" x14ac:dyDescent="0.45">
      <c r="A1" s="157" t="s">
        <v>0</v>
      </c>
      <c r="B1" s="157"/>
      <c r="C1" s="157"/>
      <c r="D1" s="157"/>
      <c r="E1" s="157"/>
      <c r="F1" s="157"/>
    </row>
    <row r="2" spans="1:9" ht="19.8" x14ac:dyDescent="0.45">
      <c r="A2" s="157" t="s">
        <v>98</v>
      </c>
      <c r="B2" s="157"/>
      <c r="C2" s="157"/>
      <c r="D2" s="157"/>
      <c r="E2" s="157"/>
      <c r="F2" s="157"/>
    </row>
    <row r="3" spans="1:9" ht="24.9" customHeight="1" thickBot="1" x14ac:dyDescent="0.65">
      <c r="A3" s="36"/>
    </row>
    <row r="4" spans="1:9" s="6" customFormat="1" ht="18" customHeight="1" x14ac:dyDescent="0.4">
      <c r="A4" s="7"/>
      <c r="B4" s="8" t="s">
        <v>1</v>
      </c>
      <c r="C4" s="8" t="s">
        <v>67</v>
      </c>
      <c r="D4" s="8" t="s">
        <v>2</v>
      </c>
      <c r="E4" s="8" t="s">
        <v>99</v>
      </c>
      <c r="F4" s="8" t="s">
        <v>3</v>
      </c>
    </row>
    <row r="5" spans="1:9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8</v>
      </c>
      <c r="E5" s="11" t="s">
        <v>100</v>
      </c>
      <c r="F5" s="11" t="s">
        <v>9</v>
      </c>
    </row>
    <row r="6" spans="1:9" ht="20.100000000000001" customHeight="1" x14ac:dyDescent="0.4">
      <c r="A6" s="37" t="s">
        <v>64</v>
      </c>
      <c r="B6" s="64">
        <v>53000000</v>
      </c>
      <c r="C6" s="64">
        <v>31838689</v>
      </c>
      <c r="D6" s="65">
        <f>B6-C6</f>
        <v>21161311</v>
      </c>
      <c r="E6" s="116">
        <v>1.7</v>
      </c>
      <c r="F6" s="64">
        <f>D6/E6</f>
        <v>12447830</v>
      </c>
      <c r="G6" s="4" t="s">
        <v>59</v>
      </c>
    </row>
    <row r="7" spans="1:9" ht="20.100000000000001" customHeight="1" x14ac:dyDescent="0.4">
      <c r="A7" s="37" t="s">
        <v>12</v>
      </c>
      <c r="B7" s="38">
        <v>1002819</v>
      </c>
      <c r="C7" s="38">
        <v>159512</v>
      </c>
      <c r="D7" s="38">
        <f t="shared" ref="D7:D13" si="0">B7-C7</f>
        <v>843307</v>
      </c>
      <c r="E7" s="116">
        <v>1.8</v>
      </c>
      <c r="F7" s="38">
        <f t="shared" ref="F7:F13" si="1">D7/E7</f>
        <v>468503.88888888888</v>
      </c>
    </row>
    <row r="8" spans="1:9" ht="20.100000000000001" hidden="1" customHeight="1" x14ac:dyDescent="0.4">
      <c r="A8" s="37" t="s">
        <v>18</v>
      </c>
      <c r="B8" s="38">
        <v>1478905</v>
      </c>
      <c r="C8" s="38"/>
      <c r="D8" s="78">
        <f t="shared" si="0"/>
        <v>1478905</v>
      </c>
      <c r="E8" s="116"/>
      <c r="F8" s="78" t="e">
        <f t="shared" si="1"/>
        <v>#DIV/0!</v>
      </c>
    </row>
    <row r="9" spans="1:9" ht="20.100000000000001" customHeight="1" x14ac:dyDescent="0.4">
      <c r="A9" s="37" t="s">
        <v>62</v>
      </c>
      <c r="B9" s="38">
        <v>2515491</v>
      </c>
      <c r="C9" s="38">
        <v>787072</v>
      </c>
      <c r="D9" s="38">
        <f t="shared" si="0"/>
        <v>1728419</v>
      </c>
      <c r="E9" s="116">
        <v>1.8</v>
      </c>
      <c r="F9" s="38">
        <f t="shared" si="1"/>
        <v>960232.77777777775</v>
      </c>
    </row>
    <row r="10" spans="1:9" s="41" customFormat="1" ht="20.100000000000001" customHeight="1" x14ac:dyDescent="0.4">
      <c r="A10" s="37" t="s">
        <v>79</v>
      </c>
      <c r="B10" s="38">
        <v>10500000</v>
      </c>
      <c r="C10" s="38">
        <v>4324728</v>
      </c>
      <c r="D10" s="38">
        <f t="shared" si="0"/>
        <v>6175272</v>
      </c>
      <c r="E10" s="116">
        <v>1.67</v>
      </c>
      <c r="F10" s="38">
        <f t="shared" si="1"/>
        <v>3697767.6646706588</v>
      </c>
      <c r="I10" s="85"/>
    </row>
    <row r="11" spans="1:9" ht="20.100000000000001" customHeight="1" x14ac:dyDescent="0.4">
      <c r="A11" s="37" t="s">
        <v>15</v>
      </c>
      <c r="B11" s="38">
        <v>21895179</v>
      </c>
      <c r="C11" s="38">
        <v>14330946</v>
      </c>
      <c r="D11" s="38">
        <f t="shared" si="0"/>
        <v>7564233</v>
      </c>
      <c r="E11" s="116">
        <v>1.5</v>
      </c>
      <c r="F11" s="38">
        <f t="shared" si="1"/>
        <v>5042822</v>
      </c>
    </row>
    <row r="12" spans="1:9" ht="20.100000000000001" customHeight="1" x14ac:dyDescent="0.4">
      <c r="A12" s="37" t="s">
        <v>81</v>
      </c>
      <c r="B12" s="38">
        <v>10457653</v>
      </c>
      <c r="C12" s="38">
        <v>7105018</v>
      </c>
      <c r="D12" s="38">
        <f t="shared" si="0"/>
        <v>3352635</v>
      </c>
      <c r="E12" s="116">
        <v>1.65</v>
      </c>
      <c r="F12" s="38">
        <f t="shared" si="1"/>
        <v>2031900</v>
      </c>
      <c r="H12" s="79"/>
    </row>
    <row r="13" spans="1:9" ht="20.100000000000001" customHeight="1" thickBot="1" x14ac:dyDescent="0.45">
      <c r="A13" s="55" t="s">
        <v>17</v>
      </c>
      <c r="B13" s="70">
        <v>3712022</v>
      </c>
      <c r="C13" s="70">
        <v>567709</v>
      </c>
      <c r="D13" s="70">
        <f t="shared" si="0"/>
        <v>3144313</v>
      </c>
      <c r="E13" s="117">
        <v>1.5</v>
      </c>
      <c r="F13" s="70">
        <f t="shared" si="1"/>
        <v>2096208.6666666667</v>
      </c>
    </row>
    <row r="14" spans="1:9" x14ac:dyDescent="0.45">
      <c r="F14" s="118">
        <f>F6+F7+F9+F10+F11+F12+F13</f>
        <v>26745264.998003993</v>
      </c>
    </row>
    <row r="15" spans="1:9" ht="16.2" x14ac:dyDescent="0.4">
      <c r="A15" s="158" t="s">
        <v>80</v>
      </c>
      <c r="B15" s="158"/>
      <c r="C15" s="158"/>
      <c r="D15" s="158"/>
      <c r="E15" s="158"/>
      <c r="F15" s="158"/>
      <c r="G15" s="158"/>
    </row>
    <row r="16" spans="1:9" ht="22.2" customHeight="1" x14ac:dyDescent="0.4">
      <c r="A16" s="159" t="s">
        <v>69</v>
      </c>
      <c r="B16" s="159"/>
      <c r="C16" s="159"/>
      <c r="D16" s="159"/>
      <c r="E16" s="159"/>
      <c r="F16" s="159"/>
      <c r="G16" s="159"/>
    </row>
  </sheetData>
  <mergeCells count="4">
    <mergeCell ref="A1:F1"/>
    <mergeCell ref="A2:F2"/>
    <mergeCell ref="A15:G15"/>
    <mergeCell ref="A16:G16"/>
  </mergeCells>
  <printOptions horizontalCentered="1" gridLines="1"/>
  <pageMargins left="0.75" right="0.75" top="1.38" bottom="1" header="0.5" footer="0.5"/>
  <pageSetup orientation="landscape" r:id="rId1"/>
  <headerFooter alignWithMargins="0">
    <oddFooter>&amp;L&amp;8&amp;Z&amp;F&amp;C&amp;8Kern County Waste Management Department&amp;R&amp;8&amp;D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view="pageBreakPreview" zoomScaleNormal="100" workbookViewId="0">
      <selection activeCell="A13" sqref="A13:XFD13"/>
    </sheetView>
  </sheetViews>
  <sheetFormatPr defaultColWidth="9.109375" defaultRowHeight="16.8" x14ac:dyDescent="0.45"/>
  <cols>
    <col min="1" max="1" width="27.44140625" style="5" customWidth="1"/>
    <col min="2" max="3" width="16.88671875" style="6" customWidth="1"/>
    <col min="4" max="4" width="16.88671875" style="6" hidden="1" customWidth="1"/>
    <col min="5" max="5" width="16.88671875" style="6" customWidth="1"/>
    <col min="6" max="6" width="17.44140625" style="6" customWidth="1"/>
    <col min="7" max="7" width="21" style="4" customWidth="1"/>
    <col min="8" max="8" width="19" style="4" customWidth="1"/>
    <col min="9" max="9" width="9.109375" style="4" customWidth="1"/>
    <col min="10" max="10" width="11.33203125" style="4" bestFit="1" customWidth="1"/>
    <col min="11" max="16384" width="9.109375" style="4"/>
  </cols>
  <sheetData>
    <row r="1" spans="1:10" ht="21" customHeight="1" x14ac:dyDescent="0.4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10" ht="19.8" x14ac:dyDescent="0.45">
      <c r="A2" s="156" t="s">
        <v>102</v>
      </c>
      <c r="B2" s="156"/>
      <c r="C2" s="156"/>
      <c r="D2" s="156"/>
      <c r="E2" s="156"/>
      <c r="F2" s="156"/>
      <c r="G2" s="156"/>
      <c r="H2" s="156"/>
    </row>
    <row r="3" spans="1:10" ht="24.9" customHeight="1" thickBot="1" x14ac:dyDescent="0.65">
      <c r="A3" s="120"/>
      <c r="B3" s="121"/>
      <c r="C3" s="121"/>
      <c r="D3" s="121"/>
      <c r="E3" s="121"/>
      <c r="F3" s="121"/>
      <c r="G3" s="122"/>
      <c r="H3" s="122"/>
    </row>
    <row r="4" spans="1:10" s="6" customFormat="1" ht="20.100000000000001" customHeight="1" x14ac:dyDescent="0.4">
      <c r="A4" s="123"/>
      <c r="B4" s="124" t="s">
        <v>1</v>
      </c>
      <c r="C4" s="124" t="s">
        <v>2</v>
      </c>
      <c r="D4" s="124" t="s">
        <v>99</v>
      </c>
      <c r="E4" s="124" t="s">
        <v>3</v>
      </c>
      <c r="F4" s="124" t="s">
        <v>4</v>
      </c>
      <c r="G4" s="125" t="s">
        <v>5</v>
      </c>
      <c r="H4" s="125" t="s">
        <v>39</v>
      </c>
    </row>
    <row r="5" spans="1:10" s="6" customFormat="1" ht="20.100000000000001" customHeight="1" thickBot="1" x14ac:dyDescent="0.45">
      <c r="A5" s="126" t="s">
        <v>6</v>
      </c>
      <c r="B5" s="127" t="s">
        <v>7</v>
      </c>
      <c r="C5" s="127" t="s">
        <v>8</v>
      </c>
      <c r="D5" s="127" t="s">
        <v>100</v>
      </c>
      <c r="E5" s="127" t="s">
        <v>9</v>
      </c>
      <c r="F5" s="127" t="s">
        <v>10</v>
      </c>
      <c r="G5" s="128" t="s">
        <v>11</v>
      </c>
      <c r="H5" s="128" t="s">
        <v>101</v>
      </c>
    </row>
    <row r="6" spans="1:10" ht="20.100000000000001" customHeight="1" x14ac:dyDescent="0.4">
      <c r="A6" s="148" t="s">
        <v>103</v>
      </c>
      <c r="B6" s="129">
        <v>46239605</v>
      </c>
      <c r="C6" s="130">
        <v>31159418</v>
      </c>
      <c r="D6" s="131">
        <v>1.7</v>
      </c>
      <c r="E6" s="129">
        <f>C6/D6</f>
        <v>18329069.411764707</v>
      </c>
      <c r="F6" s="132">
        <v>30.29</v>
      </c>
      <c r="G6" s="133">
        <v>53418</v>
      </c>
      <c r="H6" s="134">
        <v>460757</v>
      </c>
    </row>
    <row r="7" spans="1:10" ht="20.100000000000001" customHeight="1" x14ac:dyDescent="0.4">
      <c r="A7" s="148" t="s">
        <v>12</v>
      </c>
      <c r="B7" s="135">
        <v>1051895</v>
      </c>
      <c r="C7" s="136">
        <v>205012</v>
      </c>
      <c r="D7" s="131">
        <v>1.8</v>
      </c>
      <c r="E7" s="135">
        <f>C7/D7</f>
        <v>113895.55555555555</v>
      </c>
      <c r="F7" s="137">
        <v>33.96</v>
      </c>
      <c r="G7" s="133">
        <v>54758</v>
      </c>
      <c r="H7" s="138">
        <v>3341</v>
      </c>
    </row>
    <row r="8" spans="1:10" ht="20.100000000000001" customHeight="1" x14ac:dyDescent="0.4">
      <c r="A8" s="148" t="s">
        <v>62</v>
      </c>
      <c r="B8" s="135">
        <v>2515491</v>
      </c>
      <c r="C8" s="136">
        <v>767093</v>
      </c>
      <c r="D8" s="131">
        <v>1.8</v>
      </c>
      <c r="E8" s="135">
        <f>C8/D8</f>
        <v>426162.77777777775</v>
      </c>
      <c r="F8" s="137">
        <v>12.93</v>
      </c>
      <c r="G8" s="133">
        <v>47088</v>
      </c>
      <c r="H8" s="138">
        <v>16240</v>
      </c>
    </row>
    <row r="9" spans="1:10" s="41" customFormat="1" ht="20.100000000000001" customHeight="1" x14ac:dyDescent="0.4">
      <c r="A9" s="148" t="s">
        <v>14</v>
      </c>
      <c r="B9" s="135">
        <v>7402921</v>
      </c>
      <c r="C9" s="136">
        <v>1526132</v>
      </c>
      <c r="D9" s="131">
        <f>1.67</f>
        <v>1.67</v>
      </c>
      <c r="E9" s="135">
        <f>C9/D9</f>
        <v>913851.49700598803</v>
      </c>
      <c r="F9" s="137">
        <v>14.43</v>
      </c>
      <c r="G9" s="139">
        <v>47635</v>
      </c>
      <c r="H9" s="138">
        <v>54613</v>
      </c>
    </row>
    <row r="10" spans="1:10" ht="20.100000000000001" customHeight="1" x14ac:dyDescent="0.4">
      <c r="A10" s="148" t="s">
        <v>15</v>
      </c>
      <c r="B10" s="135">
        <v>21895179</v>
      </c>
      <c r="C10" s="136">
        <v>14149336</v>
      </c>
      <c r="D10" s="131">
        <v>1.5</v>
      </c>
      <c r="E10" s="135">
        <f t="shared" ref="E10:E12" si="0">C10/D10</f>
        <v>9432890.666666666</v>
      </c>
      <c r="F10" s="137">
        <v>43.14</v>
      </c>
      <c r="G10" s="139">
        <v>58107</v>
      </c>
      <c r="H10" s="138">
        <v>139692</v>
      </c>
    </row>
    <row r="11" spans="1:10" ht="20.100000000000001" customHeight="1" x14ac:dyDescent="0.4">
      <c r="A11" s="148" t="s">
        <v>16</v>
      </c>
      <c r="B11" s="135">
        <v>10044765</v>
      </c>
      <c r="C11" s="136">
        <v>7054069</v>
      </c>
      <c r="D11" s="131">
        <v>1.65</v>
      </c>
      <c r="E11" s="135">
        <f t="shared" si="0"/>
        <v>4275193.333333334</v>
      </c>
      <c r="F11" s="137">
        <v>60.78</v>
      </c>
      <c r="G11" s="140">
        <v>64559</v>
      </c>
      <c r="H11" s="138">
        <v>39940</v>
      </c>
      <c r="J11" s="79"/>
    </row>
    <row r="12" spans="1:10" ht="20.100000000000001" customHeight="1" thickBot="1" x14ac:dyDescent="0.45">
      <c r="A12" s="149" t="s">
        <v>17</v>
      </c>
      <c r="B12" s="141">
        <v>3712022</v>
      </c>
      <c r="C12" s="142">
        <v>501321</v>
      </c>
      <c r="D12" s="143">
        <v>1.5</v>
      </c>
      <c r="E12" s="141">
        <f t="shared" si="0"/>
        <v>334214</v>
      </c>
      <c r="F12" s="144">
        <v>6.13</v>
      </c>
      <c r="G12" s="145">
        <v>44593</v>
      </c>
      <c r="H12" s="146">
        <v>56233</v>
      </c>
    </row>
    <row r="13" spans="1:10" x14ac:dyDescent="0.45">
      <c r="A13" s="147"/>
      <c r="B13" s="121"/>
      <c r="C13" s="121"/>
      <c r="D13" s="121"/>
      <c r="E13" s="119">
        <f>SUM(E6:E12)</f>
        <v>33825277.242104031</v>
      </c>
      <c r="F13" s="121"/>
      <c r="G13" s="122"/>
      <c r="H13" s="121">
        <f>SUM(H6:H12)</f>
        <v>770816</v>
      </c>
    </row>
    <row r="14" spans="1:10" x14ac:dyDescent="0.45">
      <c r="A14" s="147"/>
      <c r="B14" s="121"/>
      <c r="C14" s="121"/>
      <c r="D14" s="121"/>
      <c r="E14" s="121"/>
      <c r="F14" s="121"/>
      <c r="G14" s="122"/>
      <c r="H14" s="122"/>
    </row>
    <row r="15" spans="1:10" ht="22.2" customHeight="1" x14ac:dyDescent="0.45">
      <c r="A15" s="147"/>
      <c r="B15" s="121"/>
      <c r="C15" s="121"/>
      <c r="D15" s="121"/>
      <c r="E15" s="121"/>
      <c r="F15" s="121"/>
      <c r="G15" s="122"/>
      <c r="H15" s="122"/>
    </row>
    <row r="18" spans="6:6" x14ac:dyDescent="0.45">
      <c r="F18" s="62"/>
    </row>
  </sheetData>
  <mergeCells count="2">
    <mergeCell ref="A1:H1"/>
    <mergeCell ref="A2:H2"/>
  </mergeCells>
  <printOptions horizontalCentered="1" gridLines="1"/>
  <pageMargins left="0.75" right="0.75" top="1.38" bottom="1" header="0.5" footer="0.5"/>
  <pageSetup scale="91" orientation="landscape" r:id="rId1"/>
  <headerFooter alignWithMargins="0">
    <oddFooter>&amp;L&amp;8&amp;Z&amp;F&amp;C&amp;8           Kern County Public Works Department&amp;R&amp;8&amp;D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topLeftCell="B1" zoomScaleNormal="100" workbookViewId="0">
      <selection activeCell="I11" sqref="I11"/>
    </sheetView>
  </sheetViews>
  <sheetFormatPr defaultColWidth="9.109375" defaultRowHeight="16.8" x14ac:dyDescent="0.45"/>
  <cols>
    <col min="1" max="1" width="32.77734375" style="5" customWidth="1"/>
    <col min="2" max="2" width="20" style="6" customWidth="1"/>
    <col min="3" max="3" width="17.33203125" style="6" customWidth="1"/>
    <col min="4" max="4" width="17.21875" style="6" customWidth="1"/>
    <col min="5" max="6" width="19.6640625" style="6" customWidth="1"/>
    <col min="7" max="7" width="21" style="4" customWidth="1"/>
    <col min="8" max="8" width="9.109375" style="4" customWidth="1"/>
    <col min="9" max="9" width="11.33203125" style="4" bestFit="1" customWidth="1"/>
    <col min="10" max="10" width="9.109375" style="4"/>
    <col min="11" max="11" width="4.6640625" style="4" customWidth="1"/>
    <col min="12" max="16384" width="9.109375" style="4"/>
  </cols>
  <sheetData>
    <row r="1" spans="1:10" ht="21" x14ac:dyDescent="0.5">
      <c r="A1" s="1" t="s">
        <v>0</v>
      </c>
      <c r="B1" s="2"/>
      <c r="C1" s="2"/>
      <c r="D1" s="2"/>
      <c r="E1" s="2"/>
      <c r="F1" s="2"/>
      <c r="G1" s="3"/>
    </row>
    <row r="2" spans="1:10" ht="19.8" x14ac:dyDescent="0.45">
      <c r="A2" s="157" t="s">
        <v>96</v>
      </c>
      <c r="B2" s="160"/>
      <c r="C2" s="160"/>
      <c r="D2" s="160"/>
      <c r="E2" s="160"/>
      <c r="F2" s="160"/>
      <c r="G2" s="160"/>
    </row>
    <row r="3" spans="1:10" ht="24.9" customHeight="1" thickBot="1" x14ac:dyDescent="0.65">
      <c r="A3" s="36"/>
    </row>
    <row r="4" spans="1:10" s="6" customFormat="1" ht="19.95" customHeight="1" x14ac:dyDescent="0.45">
      <c r="A4" s="86"/>
      <c r="B4" s="87" t="s">
        <v>1</v>
      </c>
      <c r="C4" s="87" t="s">
        <v>82</v>
      </c>
      <c r="D4" s="87" t="s">
        <v>2</v>
      </c>
      <c r="E4" s="87" t="s">
        <v>3</v>
      </c>
      <c r="F4" s="87" t="s">
        <v>4</v>
      </c>
      <c r="G4" s="88" t="s">
        <v>5</v>
      </c>
      <c r="H4" s="89"/>
      <c r="I4" s="89"/>
      <c r="J4" s="89"/>
    </row>
    <row r="5" spans="1:10" s="6" customFormat="1" ht="19.95" customHeight="1" thickBot="1" x14ac:dyDescent="0.5">
      <c r="A5" s="90" t="s">
        <v>6</v>
      </c>
      <c r="B5" s="91" t="s">
        <v>7</v>
      </c>
      <c r="C5" s="91" t="s">
        <v>83</v>
      </c>
      <c r="D5" s="91" t="s">
        <v>8</v>
      </c>
      <c r="E5" s="91" t="s">
        <v>9</v>
      </c>
      <c r="F5" s="91" t="s">
        <v>10</v>
      </c>
      <c r="G5" s="92" t="s">
        <v>11</v>
      </c>
      <c r="H5" s="89"/>
      <c r="I5" s="89"/>
      <c r="J5" s="89"/>
    </row>
    <row r="6" spans="1:10" ht="22.95" customHeight="1" x14ac:dyDescent="0.45">
      <c r="A6" s="93" t="s">
        <v>92</v>
      </c>
      <c r="B6" s="94">
        <v>294470860</v>
      </c>
      <c r="C6" s="94">
        <v>13635529</v>
      </c>
      <c r="D6" s="111">
        <f>B6-C6</f>
        <v>280835331</v>
      </c>
      <c r="E6" s="94">
        <f>D6/1.6</f>
        <v>175522081.875</v>
      </c>
      <c r="F6" s="95">
        <v>142.4</v>
      </c>
      <c r="G6" s="96" t="s">
        <v>68</v>
      </c>
      <c r="H6" s="80" t="s">
        <v>77</v>
      </c>
      <c r="I6" s="97"/>
      <c r="J6" s="97"/>
    </row>
    <row r="7" spans="1:10" ht="22.95" customHeight="1" x14ac:dyDescent="0.45">
      <c r="A7" s="93" t="s">
        <v>12</v>
      </c>
      <c r="B7" s="98">
        <v>1002819</v>
      </c>
      <c r="C7" s="98">
        <v>836535</v>
      </c>
      <c r="D7" s="98">
        <f t="shared" ref="D7:D12" si="0">B7-C7</f>
        <v>166284</v>
      </c>
      <c r="E7" s="98">
        <f>D7/1.8</f>
        <v>92380</v>
      </c>
      <c r="F7" s="99">
        <v>27.59</v>
      </c>
      <c r="G7" s="96" t="s">
        <v>55</v>
      </c>
      <c r="H7" s="80"/>
      <c r="I7" s="97"/>
      <c r="J7" s="97"/>
    </row>
    <row r="8" spans="1:10" ht="22.95" customHeight="1" x14ac:dyDescent="0.45">
      <c r="A8" s="93" t="s">
        <v>93</v>
      </c>
      <c r="B8" s="98">
        <v>72242969</v>
      </c>
      <c r="C8" s="98">
        <v>1711502</v>
      </c>
      <c r="D8" s="98">
        <f t="shared" si="0"/>
        <v>70531467</v>
      </c>
      <c r="E8" s="98">
        <f>D8/1.8</f>
        <v>39184148.333333336</v>
      </c>
      <c r="F8" s="99">
        <v>115.51</v>
      </c>
      <c r="G8" s="100" t="s">
        <v>65</v>
      </c>
      <c r="H8" s="80" t="s">
        <v>77</v>
      </c>
      <c r="I8" s="97"/>
      <c r="J8" s="97"/>
    </row>
    <row r="9" spans="1:10" s="41" customFormat="1" ht="22.95" customHeight="1" x14ac:dyDescent="0.45">
      <c r="A9" s="93" t="s">
        <v>94</v>
      </c>
      <c r="B9" s="98">
        <v>10500000</v>
      </c>
      <c r="C9" s="98">
        <v>5735501</v>
      </c>
      <c r="D9" s="98">
        <f t="shared" si="0"/>
        <v>4764499</v>
      </c>
      <c r="E9" s="98">
        <f>D9/1.67</f>
        <v>2852993.4131736527</v>
      </c>
      <c r="F9" s="99">
        <v>37.04</v>
      </c>
      <c r="G9" s="101" t="s">
        <v>56</v>
      </c>
      <c r="H9" s="102"/>
      <c r="I9" s="102"/>
      <c r="J9" s="102"/>
    </row>
    <row r="10" spans="1:10" ht="22.95" customHeight="1" x14ac:dyDescent="0.45">
      <c r="A10" s="93" t="s">
        <v>15</v>
      </c>
      <c r="B10" s="98">
        <v>21895179</v>
      </c>
      <c r="C10" s="98">
        <v>7360319</v>
      </c>
      <c r="D10" s="98">
        <f t="shared" si="0"/>
        <v>14534860</v>
      </c>
      <c r="E10" s="98">
        <f>D10/1.5</f>
        <v>9689906.666666666</v>
      </c>
      <c r="F10" s="113">
        <v>45.1</v>
      </c>
      <c r="G10" s="114" t="s">
        <v>63</v>
      </c>
      <c r="H10" s="97"/>
      <c r="I10" s="97"/>
      <c r="J10" s="97"/>
    </row>
    <row r="11" spans="1:10" ht="22.95" customHeight="1" x14ac:dyDescent="0.45">
      <c r="A11" s="93" t="s">
        <v>95</v>
      </c>
      <c r="B11" s="98">
        <v>10457653</v>
      </c>
      <c r="C11" s="98">
        <v>2887955</v>
      </c>
      <c r="D11" s="98">
        <f t="shared" si="0"/>
        <v>7569698</v>
      </c>
      <c r="E11" s="98">
        <f>D11/1.65</f>
        <v>4587695.7575757578</v>
      </c>
      <c r="F11" s="99">
        <v>66.069999999999993</v>
      </c>
      <c r="G11" s="103" t="s">
        <v>57</v>
      </c>
      <c r="H11" s="97"/>
      <c r="I11" s="104"/>
      <c r="J11" s="97"/>
    </row>
    <row r="12" spans="1:10" ht="22.95" customHeight="1" thickBot="1" x14ac:dyDescent="0.5">
      <c r="A12" s="105" t="s">
        <v>17</v>
      </c>
      <c r="B12" s="106">
        <v>3388723</v>
      </c>
      <c r="C12" s="106">
        <v>3059552</v>
      </c>
      <c r="D12" s="106">
        <f t="shared" si="0"/>
        <v>329171</v>
      </c>
      <c r="E12" s="106">
        <f>D12/1.5</f>
        <v>219447.33333333334</v>
      </c>
      <c r="F12" s="107">
        <v>4.21</v>
      </c>
      <c r="G12" s="108" t="s">
        <v>58</v>
      </c>
      <c r="H12" s="97"/>
      <c r="I12" s="97"/>
      <c r="J12" s="97"/>
    </row>
    <row r="13" spans="1:10" ht="19.8" x14ac:dyDescent="0.5">
      <c r="A13" s="109"/>
      <c r="B13" s="89"/>
      <c r="C13" s="89"/>
      <c r="D13" s="89"/>
      <c r="E13" s="110">
        <f>SUM(E6:E12)</f>
        <v>232148653.37908274</v>
      </c>
      <c r="F13" s="89"/>
      <c r="G13" s="97"/>
      <c r="H13" s="97"/>
      <c r="I13" s="97"/>
      <c r="J13" s="97"/>
    </row>
    <row r="14" spans="1:10" ht="16.2" customHeight="1" x14ac:dyDescent="0.45">
      <c r="F14" s="112" t="s">
        <v>97</v>
      </c>
    </row>
    <row r="15" spans="1:10" ht="19.8" customHeight="1" x14ac:dyDescent="0.4">
      <c r="A15" s="161">
        <f t="shared" ref="A15" si="1">SUM(E13)</f>
        <v>232148653.37908274</v>
      </c>
      <c r="B15" s="162"/>
      <c r="C15" s="162"/>
      <c r="D15" s="162"/>
      <c r="E15" s="162"/>
      <c r="F15" s="162"/>
      <c r="G15" s="162"/>
    </row>
    <row r="16" spans="1:10" ht="21.6" customHeight="1" x14ac:dyDescent="0.4">
      <c r="A16" s="158" t="s">
        <v>74</v>
      </c>
      <c r="B16" s="158"/>
      <c r="C16" s="158"/>
      <c r="D16" s="158"/>
      <c r="E16" s="158"/>
      <c r="F16" s="158"/>
      <c r="G16" s="158"/>
    </row>
    <row r="17" spans="1:7" ht="16.2" x14ac:dyDescent="0.4">
      <c r="A17" s="159" t="s">
        <v>75</v>
      </c>
      <c r="B17" s="159"/>
      <c r="C17" s="159"/>
      <c r="D17" s="159"/>
      <c r="E17" s="159"/>
      <c r="F17" s="159"/>
      <c r="G17" s="159"/>
    </row>
    <row r="18" spans="1:7" ht="16.2" x14ac:dyDescent="0.4">
      <c r="A18" s="158" t="s">
        <v>78</v>
      </c>
      <c r="B18" s="158"/>
      <c r="C18" s="158"/>
      <c r="D18" s="158"/>
      <c r="E18" s="158"/>
      <c r="F18" s="158"/>
      <c r="G18" s="158"/>
    </row>
  </sheetData>
  <mergeCells count="5">
    <mergeCell ref="A2:G2"/>
    <mergeCell ref="A15:G15"/>
    <mergeCell ref="A16:G16"/>
    <mergeCell ref="A17:G17"/>
    <mergeCell ref="A18:G18"/>
  </mergeCells>
  <printOptions horizontalCentered="1" gridLines="1"/>
  <pageMargins left="0.75" right="0.75" top="1.38" bottom="1" header="0.5" footer="0.5"/>
  <pageSetup scale="67" orientation="landscape" r:id="rId1"/>
  <headerFooter alignWithMargins="0">
    <oddFooter>&amp;L&amp;8&amp;Z&amp;F&amp;C&amp;8Kern County Waste Management Department&amp;R&amp;8&amp;D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Normal="100" workbookViewId="0">
      <selection activeCell="G2" sqref="G2"/>
    </sheetView>
  </sheetViews>
  <sheetFormatPr defaultColWidth="9.109375" defaultRowHeight="16.8" x14ac:dyDescent="0.45"/>
  <cols>
    <col min="1" max="1" width="27.44140625" style="5" customWidth="1"/>
    <col min="2" max="4" width="16.88671875" style="6" customWidth="1"/>
    <col min="5" max="5" width="17.88671875" style="6" customWidth="1"/>
    <col min="6" max="6" width="9.109375" style="4" customWidth="1"/>
    <col min="7" max="7" width="11.33203125" style="4" bestFit="1" customWidth="1"/>
    <col min="8" max="16384" width="9.109375" style="4"/>
  </cols>
  <sheetData>
    <row r="1" spans="1:8" ht="21" customHeight="1" x14ac:dyDescent="0.45">
      <c r="A1" s="157" t="s">
        <v>0</v>
      </c>
      <c r="B1" s="157"/>
      <c r="C1" s="157"/>
      <c r="D1" s="157"/>
      <c r="E1" s="157"/>
    </row>
    <row r="2" spans="1:8" ht="19.8" x14ac:dyDescent="0.45">
      <c r="A2" s="157" t="s">
        <v>91</v>
      </c>
      <c r="B2" s="157"/>
      <c r="C2" s="157"/>
      <c r="D2" s="157"/>
      <c r="E2" s="157"/>
    </row>
    <row r="3" spans="1:8" ht="24.9" customHeight="1" thickBot="1" x14ac:dyDescent="0.65">
      <c r="A3" s="36"/>
    </row>
    <row r="4" spans="1:8" s="6" customFormat="1" ht="18" customHeight="1" x14ac:dyDescent="0.4">
      <c r="A4" s="7"/>
      <c r="B4" s="8" t="s">
        <v>1</v>
      </c>
      <c r="C4" s="8" t="s">
        <v>67</v>
      </c>
      <c r="D4" s="8" t="s">
        <v>2</v>
      </c>
      <c r="E4" s="8" t="s">
        <v>3</v>
      </c>
    </row>
    <row r="5" spans="1:8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8</v>
      </c>
      <c r="E5" s="11" t="s">
        <v>9</v>
      </c>
    </row>
    <row r="6" spans="1:8" ht="20.100000000000001" customHeight="1" x14ac:dyDescent="0.4">
      <c r="A6" s="37" t="s">
        <v>64</v>
      </c>
      <c r="B6" s="64">
        <v>53000000</v>
      </c>
      <c r="C6" s="64">
        <v>13635529</v>
      </c>
      <c r="D6" s="65">
        <f>B6-C6</f>
        <v>39364471</v>
      </c>
      <c r="E6" s="64">
        <f>D6/1.6</f>
        <v>24602794.375</v>
      </c>
      <c r="F6" s="4" t="s">
        <v>59</v>
      </c>
    </row>
    <row r="7" spans="1:8" ht="20.100000000000001" customHeight="1" x14ac:dyDescent="0.4">
      <c r="A7" s="37" t="s">
        <v>12</v>
      </c>
      <c r="B7" s="38">
        <v>1002819</v>
      </c>
      <c r="C7" s="38">
        <v>836535</v>
      </c>
      <c r="D7" s="38">
        <f>B7-C7</f>
        <v>166284</v>
      </c>
      <c r="E7" s="38">
        <f>D7/1.8</f>
        <v>92380</v>
      </c>
    </row>
    <row r="8" spans="1:8" ht="20.100000000000001" hidden="1" customHeight="1" x14ac:dyDescent="0.4">
      <c r="A8" s="37" t="s">
        <v>18</v>
      </c>
      <c r="B8" s="38">
        <v>1478905</v>
      </c>
      <c r="C8" s="38"/>
      <c r="D8" s="78">
        <f t="shared" ref="D8:D13" si="0">B8-C8</f>
        <v>1478905</v>
      </c>
      <c r="E8" s="78" t="s">
        <v>54</v>
      </c>
    </row>
    <row r="9" spans="1:8" ht="20.100000000000001" customHeight="1" x14ac:dyDescent="0.4">
      <c r="A9" s="37" t="s">
        <v>62</v>
      </c>
      <c r="B9" s="38">
        <v>2262243</v>
      </c>
      <c r="C9" s="38">
        <v>1711502</v>
      </c>
      <c r="D9" s="38">
        <f t="shared" si="0"/>
        <v>550741</v>
      </c>
      <c r="E9" s="38">
        <f>D9/1.8</f>
        <v>305967.22222222219</v>
      </c>
    </row>
    <row r="10" spans="1:8" s="41" customFormat="1" ht="20.100000000000001" customHeight="1" x14ac:dyDescent="0.4">
      <c r="A10" s="37" t="s">
        <v>79</v>
      </c>
      <c r="B10" s="38">
        <v>10500000</v>
      </c>
      <c r="C10" s="38">
        <v>5735501</v>
      </c>
      <c r="D10" s="38">
        <f t="shared" si="0"/>
        <v>4764499</v>
      </c>
      <c r="E10" s="38">
        <f>D10/1.67</f>
        <v>2852993.4131736527</v>
      </c>
      <c r="H10" s="85"/>
    </row>
    <row r="11" spans="1:8" ht="20.100000000000001" customHeight="1" x14ac:dyDescent="0.4">
      <c r="A11" s="37" t="s">
        <v>15</v>
      </c>
      <c r="B11" s="38">
        <v>21895179</v>
      </c>
      <c r="C11" s="38">
        <v>7360319</v>
      </c>
      <c r="D11" s="38">
        <f t="shared" si="0"/>
        <v>14534860</v>
      </c>
      <c r="E11" s="38">
        <f>D11/1.5</f>
        <v>9689906.666666666</v>
      </c>
    </row>
    <row r="12" spans="1:8" ht="20.100000000000001" customHeight="1" x14ac:dyDescent="0.4">
      <c r="A12" s="37" t="s">
        <v>81</v>
      </c>
      <c r="B12" s="38">
        <v>10457653</v>
      </c>
      <c r="C12" s="38">
        <v>2887955</v>
      </c>
      <c r="D12" s="38">
        <f t="shared" si="0"/>
        <v>7569698</v>
      </c>
      <c r="E12" s="38">
        <f>D12/1.65</f>
        <v>4587695.7575757578</v>
      </c>
      <c r="G12" s="79"/>
    </row>
    <row r="13" spans="1:8" ht="20.100000000000001" customHeight="1" thickBot="1" x14ac:dyDescent="0.45">
      <c r="A13" s="55" t="s">
        <v>17</v>
      </c>
      <c r="B13" s="70">
        <v>3388723</v>
      </c>
      <c r="C13" s="70">
        <v>3059552</v>
      </c>
      <c r="D13" s="70">
        <f t="shared" si="0"/>
        <v>329171</v>
      </c>
      <c r="E13" s="70">
        <f>D13/1.5</f>
        <v>219447.33333333334</v>
      </c>
    </row>
    <row r="14" spans="1:8" x14ac:dyDescent="0.45">
      <c r="E14" s="24">
        <f>SUM(E6:E13)</f>
        <v>42351184.767971635</v>
      </c>
    </row>
    <row r="15" spans="1:8" ht="16.2" x14ac:dyDescent="0.4">
      <c r="A15" s="158" t="s">
        <v>80</v>
      </c>
      <c r="B15" s="158"/>
      <c r="C15" s="158"/>
      <c r="D15" s="158"/>
      <c r="E15" s="158"/>
      <c r="F15" s="158"/>
    </row>
    <row r="16" spans="1:8" ht="22.2" customHeight="1" x14ac:dyDescent="0.4">
      <c r="A16" s="159" t="s">
        <v>69</v>
      </c>
      <c r="B16" s="159"/>
      <c r="C16" s="159"/>
      <c r="D16" s="159"/>
      <c r="E16" s="159"/>
      <c r="F16" s="159"/>
    </row>
  </sheetData>
  <mergeCells count="4">
    <mergeCell ref="A1:E1"/>
    <mergeCell ref="A2:E2"/>
    <mergeCell ref="A15:F15"/>
    <mergeCell ref="A16:F16"/>
  </mergeCells>
  <printOptions horizontalCentered="1" gridLines="1"/>
  <pageMargins left="0.75" right="0.75" top="1.38" bottom="1" header="0.5" footer="0.5"/>
  <pageSetup orientation="landscape" r:id="rId1"/>
  <headerFooter alignWithMargins="0">
    <oddFooter>&amp;L&amp;8&amp;Z&amp;F&amp;C&amp;8Kern County Waste Management Department&amp;R&amp;8&amp;D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9"/>
  <sheetViews>
    <sheetView view="pageBreakPreview" zoomScaleNormal="100" workbookViewId="0">
      <selection activeCell="D7" sqref="D7"/>
    </sheetView>
  </sheetViews>
  <sheetFormatPr defaultColWidth="9.109375" defaultRowHeight="16.8" x14ac:dyDescent="0.45"/>
  <cols>
    <col min="1" max="1" width="27.44140625" style="5" customWidth="1"/>
    <col min="2" max="5" width="16.88671875" style="6" customWidth="1"/>
    <col min="6" max="6" width="17.44140625" style="6" customWidth="1"/>
    <col min="7" max="7" width="21" style="4" customWidth="1"/>
    <col min="8" max="8" width="19" style="4" customWidth="1"/>
    <col min="9" max="9" width="9.109375" style="4" customWidth="1"/>
    <col min="10" max="10" width="11.33203125" style="4" bestFit="1" customWidth="1"/>
    <col min="11" max="16384" width="9.109375" style="4"/>
  </cols>
  <sheetData>
    <row r="1" spans="1:10" ht="21" customHeight="1" x14ac:dyDescent="0.45">
      <c r="A1" s="157" t="s">
        <v>0</v>
      </c>
      <c r="B1" s="157"/>
      <c r="C1" s="157"/>
      <c r="D1" s="157"/>
      <c r="E1" s="157"/>
      <c r="F1" s="157"/>
      <c r="G1" s="157"/>
      <c r="H1" s="157"/>
    </row>
    <row r="2" spans="1:10" ht="19.8" x14ac:dyDescent="0.45">
      <c r="A2" s="157" t="s">
        <v>85</v>
      </c>
      <c r="B2" s="157"/>
      <c r="C2" s="157"/>
      <c r="D2" s="157"/>
      <c r="E2" s="157"/>
      <c r="F2" s="157"/>
      <c r="G2" s="157"/>
      <c r="H2" s="157"/>
    </row>
    <row r="3" spans="1:10" ht="24.9" customHeight="1" thickBot="1" x14ac:dyDescent="0.65">
      <c r="A3" s="36"/>
    </row>
    <row r="4" spans="1:10" s="6" customFormat="1" ht="18" customHeight="1" x14ac:dyDescent="0.4">
      <c r="A4" s="7"/>
      <c r="B4" s="8" t="s">
        <v>1</v>
      </c>
      <c r="C4" s="8" t="s">
        <v>2</v>
      </c>
      <c r="D4" s="8"/>
      <c r="E4" s="8" t="s">
        <v>3</v>
      </c>
      <c r="F4" s="8" t="s">
        <v>4</v>
      </c>
      <c r="G4" s="9" t="s">
        <v>5</v>
      </c>
      <c r="H4" s="9" t="s">
        <v>39</v>
      </c>
    </row>
    <row r="5" spans="1:10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/>
      <c r="E5" s="11" t="s">
        <v>9</v>
      </c>
      <c r="F5" s="11" t="s">
        <v>10</v>
      </c>
      <c r="G5" s="12" t="s">
        <v>11</v>
      </c>
      <c r="H5" s="12" t="s">
        <v>90</v>
      </c>
    </row>
    <row r="6" spans="1:10" ht="20.100000000000001" customHeight="1" x14ac:dyDescent="0.4">
      <c r="A6" s="37" t="s">
        <v>64</v>
      </c>
      <c r="B6" s="64">
        <v>46239605</v>
      </c>
      <c r="C6" s="65">
        <v>32454797</v>
      </c>
      <c r="D6" s="115"/>
      <c r="E6" s="64">
        <f>C6/1.7</f>
        <v>19091057.05882353</v>
      </c>
      <c r="F6" s="66">
        <v>33.31</v>
      </c>
      <c r="G6" s="74">
        <v>52871</v>
      </c>
      <c r="H6" s="68">
        <v>437960</v>
      </c>
    </row>
    <row r="7" spans="1:10" ht="20.100000000000001" customHeight="1" x14ac:dyDescent="0.4">
      <c r="A7" s="37" t="s">
        <v>12</v>
      </c>
      <c r="B7" s="38">
        <v>1002819</v>
      </c>
      <c r="C7" s="38">
        <v>163152</v>
      </c>
      <c r="D7" s="38"/>
      <c r="E7" s="38">
        <f>C7/1.8</f>
        <v>90640</v>
      </c>
      <c r="F7" s="53">
        <v>27.07</v>
      </c>
      <c r="G7" s="74" t="s">
        <v>89</v>
      </c>
      <c r="H7" s="49">
        <v>3339</v>
      </c>
    </row>
    <row r="8" spans="1:10" ht="20.100000000000001" hidden="1" customHeight="1" x14ac:dyDescent="0.4">
      <c r="A8" s="37" t="s">
        <v>18</v>
      </c>
      <c r="B8" s="38">
        <v>1478905</v>
      </c>
      <c r="C8" s="78"/>
      <c r="D8" s="78"/>
      <c r="E8" s="78">
        <f t="shared" ref="E8" si="0">C8/1.5</f>
        <v>0</v>
      </c>
      <c r="F8" s="78" t="s">
        <v>54</v>
      </c>
      <c r="G8" s="78" t="s">
        <v>54</v>
      </c>
      <c r="H8" s="75" t="s">
        <v>54</v>
      </c>
    </row>
    <row r="9" spans="1:10" ht="20.100000000000001" customHeight="1" x14ac:dyDescent="0.4">
      <c r="A9" s="37" t="s">
        <v>62</v>
      </c>
      <c r="B9" s="38">
        <v>2262243</v>
      </c>
      <c r="C9" s="38">
        <v>550741</v>
      </c>
      <c r="D9" s="38"/>
      <c r="E9" s="38">
        <f>C9/1.8</f>
        <v>305967.22222222219</v>
      </c>
      <c r="F9" s="53">
        <v>11.61</v>
      </c>
      <c r="G9" s="74">
        <v>45870</v>
      </c>
      <c r="H9" s="49">
        <v>8279</v>
      </c>
    </row>
    <row r="10" spans="1:10" s="41" customFormat="1" ht="20.100000000000001" customHeight="1" x14ac:dyDescent="0.4">
      <c r="A10" s="37" t="s">
        <v>61</v>
      </c>
      <c r="B10" s="38">
        <v>10129636</v>
      </c>
      <c r="C10" s="38">
        <v>4394135</v>
      </c>
      <c r="D10" s="38"/>
      <c r="E10" s="38">
        <f>C10/1.67</f>
        <v>2631218.5628742515</v>
      </c>
      <c r="F10" s="53">
        <v>35.380000000000003</v>
      </c>
      <c r="G10" s="69" t="s">
        <v>88</v>
      </c>
      <c r="H10" s="49">
        <v>52013</v>
      </c>
    </row>
    <row r="11" spans="1:10" ht="20.100000000000001" customHeight="1" x14ac:dyDescent="0.4">
      <c r="A11" s="37" t="s">
        <v>15</v>
      </c>
      <c r="B11" s="38">
        <v>21895179</v>
      </c>
      <c r="C11" s="38">
        <v>14534860</v>
      </c>
      <c r="D11" s="38"/>
      <c r="E11" s="38">
        <f>C11/1.5</f>
        <v>9689906.666666666</v>
      </c>
      <c r="F11" s="53">
        <v>45.1</v>
      </c>
      <c r="G11" s="69" t="s">
        <v>63</v>
      </c>
      <c r="H11" s="49">
        <v>132195</v>
      </c>
    </row>
    <row r="12" spans="1:10" ht="20.100000000000001" customHeight="1" x14ac:dyDescent="0.4">
      <c r="A12" s="37" t="s">
        <v>16</v>
      </c>
      <c r="B12" s="38">
        <v>10044765</v>
      </c>
      <c r="C12" s="38">
        <v>7156810</v>
      </c>
      <c r="D12" s="38"/>
      <c r="E12" s="38">
        <f>C12/1.65</f>
        <v>4337460.6060606064</v>
      </c>
      <c r="F12" s="53">
        <v>62.64</v>
      </c>
      <c r="G12" s="77" t="s">
        <v>86</v>
      </c>
      <c r="H12" s="49">
        <v>37906</v>
      </c>
      <c r="J12" s="79"/>
    </row>
    <row r="13" spans="1:10" ht="20.100000000000001" customHeight="1" thickBot="1" x14ac:dyDescent="0.45">
      <c r="A13" s="55" t="s">
        <v>17</v>
      </c>
      <c r="B13" s="70">
        <v>3388723</v>
      </c>
      <c r="C13" s="70">
        <v>329171</v>
      </c>
      <c r="D13" s="70"/>
      <c r="E13" s="70">
        <f>C13/1.5</f>
        <v>219447.33333333334</v>
      </c>
      <c r="F13" s="71">
        <v>3.58</v>
      </c>
      <c r="G13" s="76" t="s">
        <v>87</v>
      </c>
      <c r="H13" s="73">
        <v>56760</v>
      </c>
    </row>
    <row r="14" spans="1:10" x14ac:dyDescent="0.45">
      <c r="E14" s="24">
        <f>SUM(E6:E13)</f>
        <v>36365697.449980617</v>
      </c>
      <c r="H14" s="6">
        <f>SUM(H6:H13)</f>
        <v>728452</v>
      </c>
    </row>
    <row r="16" spans="1:10" ht="22.2" customHeight="1" x14ac:dyDescent="0.45"/>
    <row r="19" spans="6:6" x14ac:dyDescent="0.45">
      <c r="F19" s="62"/>
    </row>
  </sheetData>
  <mergeCells count="2">
    <mergeCell ref="A1:H1"/>
    <mergeCell ref="A2:H2"/>
  </mergeCells>
  <printOptions horizontalCentered="1" gridLines="1"/>
  <pageMargins left="0.75" right="0.75" top="1.38" bottom="1" header="0.5" footer="0.5"/>
  <pageSetup scale="91" orientation="landscape" r:id="rId1"/>
  <headerFooter alignWithMargins="0">
    <oddFooter>&amp;L&amp;8&amp;Z&amp;F&amp;C&amp;8Kern County Waste Management Department&amp;R&amp;8&amp;D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6"/>
  <sheetViews>
    <sheetView view="pageBreakPreview" zoomScaleNormal="100" workbookViewId="0">
      <selection activeCell="G7" sqref="G7"/>
    </sheetView>
  </sheetViews>
  <sheetFormatPr defaultColWidth="9.109375" defaultRowHeight="16.8" x14ac:dyDescent="0.45"/>
  <cols>
    <col min="1" max="1" width="27.44140625" style="5" customWidth="1"/>
    <col min="2" max="4" width="16.88671875" style="6" customWidth="1"/>
    <col min="5" max="5" width="17.88671875" style="6" customWidth="1"/>
    <col min="6" max="6" width="9.109375" style="4" customWidth="1"/>
    <col min="7" max="7" width="11.33203125" style="4" bestFit="1" customWidth="1"/>
    <col min="8" max="16384" width="9.109375" style="4"/>
  </cols>
  <sheetData>
    <row r="1" spans="1:7" ht="21" customHeight="1" x14ac:dyDescent="0.45">
      <c r="A1" s="157" t="s">
        <v>0</v>
      </c>
      <c r="B1" s="157"/>
      <c r="C1" s="157"/>
      <c r="D1" s="157"/>
      <c r="E1" s="157"/>
    </row>
    <row r="2" spans="1:7" ht="19.8" x14ac:dyDescent="0.45">
      <c r="A2" s="157" t="s">
        <v>66</v>
      </c>
      <c r="B2" s="157"/>
      <c r="C2" s="157"/>
      <c r="D2" s="157"/>
      <c r="E2" s="157"/>
    </row>
    <row r="3" spans="1:7" ht="24.9" customHeight="1" thickBot="1" x14ac:dyDescent="0.65">
      <c r="A3" s="36"/>
    </row>
    <row r="4" spans="1:7" s="6" customFormat="1" ht="18" customHeight="1" x14ac:dyDescent="0.4">
      <c r="A4" s="7"/>
      <c r="B4" s="8" t="s">
        <v>1</v>
      </c>
      <c r="C4" s="8" t="s">
        <v>67</v>
      </c>
      <c r="D4" s="8" t="s">
        <v>2</v>
      </c>
      <c r="E4" s="8" t="s">
        <v>3</v>
      </c>
    </row>
    <row r="5" spans="1:7" s="6" customFormat="1" ht="18" customHeight="1" thickBot="1" x14ac:dyDescent="0.45">
      <c r="A5" s="10" t="s">
        <v>6</v>
      </c>
      <c r="B5" s="11" t="s">
        <v>7</v>
      </c>
      <c r="C5" s="11" t="s">
        <v>8</v>
      </c>
      <c r="D5" s="11" t="s">
        <v>8</v>
      </c>
      <c r="E5" s="11" t="s">
        <v>9</v>
      </c>
    </row>
    <row r="6" spans="1:7" ht="20.100000000000001" customHeight="1" x14ac:dyDescent="0.4">
      <c r="A6" s="37" t="s">
        <v>64</v>
      </c>
      <c r="B6" s="64">
        <v>53000000</v>
      </c>
      <c r="C6" s="64">
        <v>12943695</v>
      </c>
      <c r="D6" s="65">
        <f>B6-C6</f>
        <v>40056305</v>
      </c>
      <c r="E6" s="64">
        <f>D6/1.6</f>
        <v>25035190.625</v>
      </c>
      <c r="F6" s="4" t="s">
        <v>59</v>
      </c>
    </row>
    <row r="7" spans="1:7" ht="20.100000000000001" customHeight="1" x14ac:dyDescent="0.4">
      <c r="A7" s="37" t="s">
        <v>12</v>
      </c>
      <c r="B7" s="38">
        <v>1002819</v>
      </c>
      <c r="C7" s="38">
        <v>836535</v>
      </c>
      <c r="D7" s="38">
        <f t="shared" ref="D7:D13" si="0">B7-C7</f>
        <v>166284</v>
      </c>
      <c r="E7" s="38">
        <v>92380</v>
      </c>
    </row>
    <row r="8" spans="1:7" ht="20.100000000000001" hidden="1" customHeight="1" x14ac:dyDescent="0.4">
      <c r="A8" s="37" t="s">
        <v>18</v>
      </c>
      <c r="B8" s="38">
        <v>1478905</v>
      </c>
      <c r="C8" s="38"/>
      <c r="D8" s="78">
        <f t="shared" si="0"/>
        <v>1478905</v>
      </c>
      <c r="E8" s="78" t="s">
        <v>54</v>
      </c>
    </row>
    <row r="9" spans="1:7" ht="20.100000000000001" customHeight="1" x14ac:dyDescent="0.4">
      <c r="A9" s="37" t="s">
        <v>62</v>
      </c>
      <c r="B9" s="38">
        <v>2262243</v>
      </c>
      <c r="C9" s="38">
        <v>1700432</v>
      </c>
      <c r="D9" s="38">
        <f t="shared" si="0"/>
        <v>561811</v>
      </c>
      <c r="E9" s="38">
        <f>D9/1.8</f>
        <v>312117.22222222219</v>
      </c>
    </row>
    <row r="10" spans="1:7" s="41" customFormat="1" ht="20.100000000000001" customHeight="1" x14ac:dyDescent="0.4">
      <c r="A10" s="37" t="s">
        <v>79</v>
      </c>
      <c r="B10" s="38">
        <v>10500000</v>
      </c>
      <c r="C10" s="38">
        <v>5660792</v>
      </c>
      <c r="D10" s="38">
        <f t="shared" si="0"/>
        <v>4839208</v>
      </c>
      <c r="E10" s="38">
        <f>D10/1.67</f>
        <v>2897729.3413173654</v>
      </c>
    </row>
    <row r="11" spans="1:7" ht="20.100000000000001" customHeight="1" x14ac:dyDescent="0.4">
      <c r="A11" s="37" t="s">
        <v>15</v>
      </c>
      <c r="B11" s="38">
        <v>21895179</v>
      </c>
      <c r="C11" s="38">
        <v>7165424</v>
      </c>
      <c r="D11" s="38">
        <f t="shared" si="0"/>
        <v>14729755</v>
      </c>
      <c r="E11" s="38">
        <f>D11/1.5</f>
        <v>9819836.666666666</v>
      </c>
    </row>
    <row r="12" spans="1:7" ht="20.100000000000001" customHeight="1" x14ac:dyDescent="0.4">
      <c r="A12" s="37" t="s">
        <v>81</v>
      </c>
      <c r="B12" s="38">
        <v>10457653</v>
      </c>
      <c r="C12" s="38">
        <v>2829324</v>
      </c>
      <c r="D12" s="38">
        <f t="shared" si="0"/>
        <v>7628329</v>
      </c>
      <c r="E12" s="38">
        <f>D12/1.65</f>
        <v>4623229.6969696973</v>
      </c>
      <c r="G12" s="79"/>
    </row>
    <row r="13" spans="1:7" ht="20.100000000000001" customHeight="1" thickBot="1" x14ac:dyDescent="0.45">
      <c r="A13" s="55" t="s">
        <v>17</v>
      </c>
      <c r="B13" s="70">
        <v>3388723</v>
      </c>
      <c r="C13" s="70">
        <v>2992208</v>
      </c>
      <c r="D13" s="70">
        <f t="shared" si="0"/>
        <v>396515</v>
      </c>
      <c r="E13" s="70">
        <f>D13/1.6</f>
        <v>247821.875</v>
      </c>
    </row>
    <row r="14" spans="1:7" x14ac:dyDescent="0.45">
      <c r="E14" s="24">
        <f>SUM(E6:E13)</f>
        <v>43028305.427175954</v>
      </c>
    </row>
    <row r="15" spans="1:7" ht="16.2" x14ac:dyDescent="0.4">
      <c r="A15" s="158" t="s">
        <v>80</v>
      </c>
      <c r="B15" s="158"/>
      <c r="C15" s="158"/>
      <c r="D15" s="158"/>
      <c r="E15" s="158"/>
      <c r="F15" s="158"/>
    </row>
    <row r="16" spans="1:7" ht="22.2" customHeight="1" x14ac:dyDescent="0.4">
      <c r="A16" s="159" t="s">
        <v>69</v>
      </c>
      <c r="B16" s="159"/>
      <c r="C16" s="159"/>
      <c r="D16" s="159"/>
      <c r="E16" s="159"/>
      <c r="F16" s="159"/>
    </row>
  </sheetData>
  <mergeCells count="4">
    <mergeCell ref="A1:E1"/>
    <mergeCell ref="A2:E2"/>
    <mergeCell ref="A15:F15"/>
    <mergeCell ref="A16:F16"/>
  </mergeCells>
  <printOptions horizontalCentered="1"/>
  <pageMargins left="0.75" right="0.75" top="1.38" bottom="1" header="0.5" footer="0.5"/>
  <pageSetup scale="81" orientation="landscape" r:id="rId1"/>
  <headerFooter alignWithMargins="0">
    <oddFooter>&amp;L&amp;8&amp;Z&amp;F&amp;C&amp;8Kern County Waste Management Department&amp;R&amp;8&amp;D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2019 CAP Summary</vt:lpstr>
      <vt:lpstr>2018 CAP Summary</vt:lpstr>
      <vt:lpstr>2017 CAP Summary</vt:lpstr>
      <vt:lpstr>2015 Permitted CAP</vt:lpstr>
      <vt:lpstr>2016 CAP Summary </vt:lpstr>
      <vt:lpstr>2014 Infrastructure draft</vt:lpstr>
      <vt:lpstr>2014 Permitted CAP </vt:lpstr>
      <vt:lpstr>2014 CAP </vt:lpstr>
      <vt:lpstr>2013 Permitted CAP </vt:lpstr>
      <vt:lpstr>2013 Infrastructure</vt:lpstr>
      <vt:lpstr>2013 CAP</vt:lpstr>
      <vt:lpstr>2011 RID HE and VE</vt:lpstr>
      <vt:lpstr>2011</vt:lpstr>
      <vt:lpstr>2010</vt:lpstr>
      <vt:lpstr>2009</vt:lpstr>
      <vt:lpstr>2008</vt:lpstr>
      <vt:lpstr>2007</vt:lpstr>
      <vt:lpstr>2005</vt:lpstr>
      <vt:lpstr>'2009'!Print_Area</vt:lpstr>
      <vt:lpstr>'2010'!Print_Area</vt:lpstr>
      <vt:lpstr>'2011'!Print_Area</vt:lpstr>
      <vt:lpstr>'2011 RID HE and VE'!Print_Area</vt:lpstr>
      <vt:lpstr>'2013 CAP'!Print_Area</vt:lpstr>
      <vt:lpstr>'2013 Infrastructure'!Print_Area</vt:lpstr>
      <vt:lpstr>'2013 Permitted CAP '!Print_Area</vt:lpstr>
      <vt:lpstr>'2014 CAP '!Print_Area</vt:lpstr>
      <vt:lpstr>'2014 Infrastructure draft'!Print_Area</vt:lpstr>
      <vt:lpstr>'2014 Permitted CAP '!Print_Area</vt:lpstr>
      <vt:lpstr>'2015 Permitted CAP'!Print_Area</vt:lpstr>
      <vt:lpstr>'2016 CAP Summary '!Print_Area</vt:lpstr>
      <vt:lpstr>'2017 CAP Summary'!Print_Area</vt:lpstr>
      <vt:lpstr>'2018 CAP Summary'!Print_Area</vt:lpstr>
      <vt:lpstr>'2019 CAP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Valenzuela</dc:creator>
  <cp:lastModifiedBy>Malcolm Valenzuela</cp:lastModifiedBy>
  <cp:lastPrinted>2019-04-26T22:03:33Z</cp:lastPrinted>
  <dcterms:created xsi:type="dcterms:W3CDTF">2011-11-10T22:37:12Z</dcterms:created>
  <dcterms:modified xsi:type="dcterms:W3CDTF">2019-04-29T23:26:41Z</dcterms:modified>
</cp:coreProperties>
</file>