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FH01-02SVR\Data\Company Shared Folders\Clients\S\San Ramon\2017\S3387 - Misc SW Consulting\Draft Report\TO 4 RFP Documents\1 RFP Documents\RFP\RFP Attachments for Posting\TO ADD\"/>
    </mc:Choice>
  </mc:AlternateContent>
  <bookViews>
    <workbookView xWindow="600" yWindow="180" windowWidth="14088" windowHeight="6192" tabRatio="743"/>
  </bookViews>
  <sheets>
    <sheet name="Cover Sheet " sheetId="6" r:id="rId1"/>
    <sheet name="Yearly_Stats" sheetId="1" r:id="rId2"/>
    <sheet name="Customer Service Response Log" sheetId="11" r:id="rId3"/>
    <sheet name="Missed Pickup Response Log" sheetId="13" r:id="rId4"/>
    <sheet name="Complaints_Log" sheetId="24" r:id="rId5"/>
  </sheets>
  <definedNames>
    <definedName name="MSW_MONTHS">Yearly_Stats!$C$5:$N$5</definedName>
    <definedName name="_xlnm.Print_Area" localSheetId="4">Complaints_Log!$A$1:$M$25</definedName>
    <definedName name="_xlnm.Print_Area" localSheetId="2">'Customer Service Response Log'!$A$1:$M$80</definedName>
  </definedNames>
  <calcPr calcId="171027" calcMode="manual" calcCompleted="0" calcOnSave="0"/>
</workbook>
</file>

<file path=xl/calcChain.xml><?xml version="1.0" encoding="utf-8"?>
<calcChain xmlns="http://schemas.openxmlformats.org/spreadsheetml/2006/main">
  <c r="O176" i="1" l="1"/>
  <c r="E24" i="24"/>
  <c r="J24" i="24"/>
  <c r="I24" i="24"/>
  <c r="H24" i="24"/>
  <c r="F24" i="24"/>
  <c r="D24" i="24"/>
  <c r="B24" i="24"/>
  <c r="L24" i="24"/>
  <c r="C24" i="24"/>
  <c r="G24" i="24"/>
  <c r="K24" i="24"/>
  <c r="M24" i="24"/>
  <c r="H57" i="11"/>
  <c r="E54" i="11"/>
  <c r="K50" i="11"/>
  <c r="E65" i="11"/>
  <c r="H62" i="11"/>
  <c r="E63" i="11"/>
  <c r="K63" i="11"/>
  <c r="H64" i="11"/>
  <c r="K54" i="11"/>
  <c r="H50" i="11"/>
  <c r="H77" i="11"/>
  <c r="E59" i="11"/>
  <c r="K59" i="11"/>
  <c r="H60" i="11"/>
  <c r="E61" i="11"/>
  <c r="H56" i="11"/>
  <c r="E57" i="11"/>
  <c r="K72" i="11"/>
  <c r="E76" i="11"/>
  <c r="K76" i="11"/>
  <c r="H66" i="11"/>
  <c r="E67" i="11"/>
  <c r="K67" i="11"/>
  <c r="K57" i="11"/>
  <c r="H69" i="11"/>
  <c r="E70" i="11"/>
  <c r="K70" i="11"/>
  <c r="E74" i="11"/>
  <c r="K74" i="11"/>
  <c r="E50" i="11"/>
  <c r="H54" i="11"/>
  <c r="E56" i="11"/>
  <c r="K56" i="11"/>
  <c r="E69" i="11"/>
  <c r="H70" i="11"/>
  <c r="K71" i="11"/>
  <c r="H74" i="11"/>
  <c r="K75" i="11"/>
  <c r="H76" i="11"/>
  <c r="E77" i="11"/>
  <c r="K77" i="11"/>
  <c r="H59" i="11"/>
  <c r="E60" i="11"/>
  <c r="K60" i="11"/>
  <c r="H61" i="11"/>
  <c r="E62" i="11"/>
  <c r="K62" i="11"/>
  <c r="H63" i="11"/>
  <c r="E64" i="11"/>
  <c r="K64" i="11"/>
  <c r="H65" i="11"/>
  <c r="E66" i="11"/>
  <c r="K66" i="11"/>
  <c r="H67" i="11"/>
  <c r="E37" i="11"/>
  <c r="E40" i="11" s="1"/>
  <c r="E34" i="11"/>
  <c r="E36" i="11" s="1"/>
  <c r="E31" i="11"/>
  <c r="D32" i="11"/>
  <c r="E29" i="11"/>
  <c r="K28" i="11"/>
  <c r="K27" i="11"/>
  <c r="K32" i="11" s="1"/>
  <c r="G32" i="11"/>
  <c r="G42" i="11" s="1"/>
  <c r="E27" i="11"/>
  <c r="K41" i="11"/>
  <c r="H41" i="11"/>
  <c r="E41" i="11"/>
  <c r="G40" i="11"/>
  <c r="D40" i="11"/>
  <c r="H38" i="11"/>
  <c r="E38" i="11"/>
  <c r="K37" i="11"/>
  <c r="H37" i="11"/>
  <c r="D36" i="11"/>
  <c r="H35" i="11"/>
  <c r="E35" i="11"/>
  <c r="H34" i="11"/>
  <c r="H30" i="11"/>
  <c r="H29" i="11"/>
  <c r="C36" i="11"/>
  <c r="G36" i="11"/>
  <c r="E28" i="11"/>
  <c r="E30" i="11"/>
  <c r="H31" i="11"/>
  <c r="H27" i="11"/>
  <c r="H32" i="11" s="1"/>
  <c r="H28" i="11"/>
  <c r="H33" i="11"/>
  <c r="H36" i="11" s="1"/>
  <c r="F32" i="11"/>
  <c r="C32" i="11"/>
  <c r="E33" i="11"/>
  <c r="F36" i="11"/>
  <c r="H75" i="11"/>
  <c r="H78" i="11" s="1"/>
  <c r="E75" i="11"/>
  <c r="H55" i="11"/>
  <c r="E55" i="11"/>
  <c r="E49" i="11"/>
  <c r="H49" i="11"/>
  <c r="J40" i="11"/>
  <c r="F19" i="11"/>
  <c r="G19" i="11"/>
  <c r="G21" i="11" s="1"/>
  <c r="E53" i="11"/>
  <c r="J32" i="11"/>
  <c r="J42" i="11" s="1"/>
  <c r="I21" i="11"/>
  <c r="J11" i="11"/>
  <c r="J19" i="11"/>
  <c r="G15" i="11"/>
  <c r="J15" i="11"/>
  <c r="F11" i="11"/>
  <c r="F21" i="11" s="1"/>
  <c r="I15" i="11"/>
  <c r="I19" i="11"/>
  <c r="K69" i="11"/>
  <c r="K65" i="11"/>
  <c r="K29" i="11"/>
  <c r="K30" i="11"/>
  <c r="H39" i="11"/>
  <c r="H40" i="11"/>
  <c r="F40" i="11"/>
  <c r="F42" i="11"/>
  <c r="F43" i="11" s="1"/>
  <c r="C40" i="11"/>
  <c r="C42" i="11"/>
  <c r="C43" i="11" s="1"/>
  <c r="E39" i="11"/>
  <c r="K52" i="11"/>
  <c r="K73" i="11"/>
  <c r="K38" i="11"/>
  <c r="K40" i="11" s="1"/>
  <c r="F15" i="11"/>
  <c r="K53" i="11"/>
  <c r="G11" i="11"/>
  <c r="K33" i="11"/>
  <c r="K36" i="11" s="1"/>
  <c r="K55" i="11"/>
  <c r="K51" i="11"/>
  <c r="K61" i="11"/>
  <c r="K49" i="11"/>
  <c r="E51" i="11"/>
  <c r="H51" i="11"/>
  <c r="H71" i="11"/>
  <c r="H53" i="11"/>
  <c r="H52" i="11"/>
  <c r="E73" i="11"/>
  <c r="H72" i="11"/>
  <c r="E71" i="11"/>
  <c r="E52" i="11"/>
  <c r="H73" i="11"/>
  <c r="E72" i="11"/>
  <c r="K35" i="11"/>
  <c r="I40" i="11"/>
  <c r="K39" i="11"/>
  <c r="I36" i="11"/>
  <c r="K34" i="11"/>
  <c r="J36" i="11"/>
  <c r="I11" i="11"/>
  <c r="K31" i="11"/>
  <c r="I32" i="11"/>
  <c r="I42" i="11"/>
  <c r="N1" i="1"/>
  <c r="M1" i="1"/>
  <c r="L1" i="1"/>
  <c r="K1" i="1"/>
  <c r="J1" i="1"/>
  <c r="I1" i="1"/>
  <c r="H1" i="1"/>
  <c r="G1" i="1"/>
  <c r="F1" i="1"/>
  <c r="E1" i="1"/>
  <c r="D1" i="1"/>
  <c r="C1" i="1"/>
  <c r="O265" i="1"/>
  <c r="O264" i="1"/>
  <c r="O263" i="1"/>
  <c r="O181" i="1"/>
  <c r="O226" i="1"/>
  <c r="O260" i="1"/>
  <c r="O160" i="1"/>
  <c r="O70" i="1"/>
  <c r="O59" i="1"/>
  <c r="O53" i="1"/>
  <c r="O254" i="1"/>
  <c r="O233" i="1"/>
  <c r="G198" i="1"/>
  <c r="O169" i="1"/>
  <c r="O164" i="1"/>
  <c r="O108" i="1"/>
  <c r="O89" i="1"/>
  <c r="G17" i="1"/>
  <c r="O148" i="1"/>
  <c r="O93" i="1"/>
  <c r="O74" i="1"/>
  <c r="O259" i="1"/>
  <c r="O261" i="1"/>
  <c r="O252" i="1"/>
  <c r="O246" i="1"/>
  <c r="O230" i="1"/>
  <c r="O221" i="1"/>
  <c r="O151" i="1"/>
  <c r="O145" i="1"/>
  <c r="O143" i="1"/>
  <c r="O167" i="1"/>
  <c r="O135" i="1"/>
  <c r="O190" i="1"/>
  <c r="O161" i="1"/>
  <c r="O152" i="1"/>
  <c r="O90" i="1"/>
  <c r="O86" i="1"/>
  <c r="O109" i="1"/>
  <c r="O46" i="1"/>
  <c r="O40" i="1"/>
  <c r="O144" i="1"/>
  <c r="O115" i="1"/>
  <c r="O48" i="1"/>
  <c r="O76" i="1"/>
  <c r="O16" i="1"/>
  <c r="K17" i="1"/>
  <c r="O97" i="1"/>
  <c r="O11" i="1"/>
  <c r="C111" i="1"/>
  <c r="O84" i="1"/>
  <c r="O83" i="1"/>
  <c r="O171" i="1"/>
  <c r="O166" i="1"/>
  <c r="O156" i="1"/>
  <c r="O256" i="1"/>
  <c r="O251" i="1"/>
  <c r="O180" i="1"/>
  <c r="O241" i="1"/>
  <c r="O231" i="1"/>
  <c r="O107" i="1"/>
  <c r="O210" i="1"/>
  <c r="O186" i="1"/>
  <c r="O158" i="1"/>
  <c r="O153" i="1"/>
  <c r="O147" i="1"/>
  <c r="O243" i="1"/>
  <c r="O238" i="1"/>
  <c r="O104" i="1"/>
  <c r="O213" i="1"/>
  <c r="O187" i="1"/>
  <c r="O174" i="1"/>
  <c r="O139" i="1"/>
  <c r="O248" i="1"/>
  <c r="O244" i="1"/>
  <c r="O239" i="1"/>
  <c r="O222" i="1"/>
  <c r="O105" i="1"/>
  <c r="O57" i="1"/>
  <c r="N17" i="1"/>
  <c r="O63" i="1"/>
  <c r="O58" i="1"/>
  <c r="O27" i="1"/>
  <c r="O15" i="1"/>
  <c r="O56" i="1"/>
  <c r="O50" i="1"/>
  <c r="O21" i="1"/>
  <c r="O123" i="1"/>
  <c r="O253" i="1"/>
  <c r="O141" i="1"/>
  <c r="E13" i="11"/>
  <c r="M7" i="13"/>
  <c r="G12" i="13"/>
  <c r="E7" i="11"/>
  <c r="E11" i="11" s="1"/>
  <c r="K7" i="13"/>
  <c r="K8" i="13" s="1"/>
  <c r="H14" i="11"/>
  <c r="H8" i="11"/>
  <c r="K12" i="13"/>
  <c r="J17" i="13"/>
  <c r="E7" i="13"/>
  <c r="J12" i="13"/>
  <c r="J20" i="13" s="1"/>
  <c r="F17" i="13"/>
  <c r="F20" i="13" s="1"/>
  <c r="M17" i="13"/>
  <c r="M20" i="13" s="1"/>
  <c r="F7" i="13"/>
  <c r="F8" i="13" s="1"/>
  <c r="O31" i="1"/>
  <c r="O138" i="1"/>
  <c r="O179" i="1"/>
  <c r="O206" i="1"/>
  <c r="O173" i="1"/>
  <c r="O225" i="1"/>
  <c r="O157" i="1"/>
  <c r="O227" i="1"/>
  <c r="O214" i="1"/>
  <c r="O24" i="1"/>
  <c r="O51" i="1"/>
  <c r="O72" i="1"/>
  <c r="O126" i="1"/>
  <c r="O235" i="1"/>
  <c r="O257" i="1"/>
  <c r="O44" i="1"/>
  <c r="O62" i="1"/>
  <c r="O195" i="1"/>
  <c r="O197" i="1"/>
  <c r="O228" i="1"/>
  <c r="O247" i="1"/>
  <c r="O159" i="1"/>
  <c r="O127" i="1"/>
  <c r="O219" i="1"/>
  <c r="O205" i="1"/>
  <c r="O258" i="1"/>
  <c r="O6" i="1"/>
  <c r="O99" i="1"/>
  <c r="O96" i="1"/>
  <c r="O45" i="1"/>
  <c r="O65" i="1"/>
  <c r="O49" i="1"/>
  <c r="O69" i="1"/>
  <c r="O66" i="1"/>
  <c r="O95" i="1"/>
  <c r="O119" i="1"/>
  <c r="O94" i="1"/>
  <c r="O118" i="1"/>
  <c r="O232" i="1"/>
  <c r="O140" i="1"/>
  <c r="O38" i="1"/>
  <c r="O37" i="1"/>
  <c r="O32" i="1"/>
  <c r="O77" i="1"/>
  <c r="O154" i="1"/>
  <c r="O132" i="1"/>
  <c r="O103" i="1"/>
  <c r="O220" i="1"/>
  <c r="O172" i="1"/>
  <c r="O209" i="1"/>
  <c r="G111" i="1"/>
  <c r="I111" i="1"/>
  <c r="D198" i="1"/>
  <c r="C17" i="1"/>
  <c r="M111" i="1"/>
  <c r="I198" i="1"/>
  <c r="E17" i="1"/>
  <c r="E267" i="1" s="1"/>
  <c r="M198" i="1"/>
  <c r="L111" i="1"/>
  <c r="H17" i="1"/>
  <c r="H111" i="1"/>
  <c r="H267" i="1" s="1"/>
  <c r="D111" i="1"/>
  <c r="J198" i="1"/>
  <c r="J111" i="1"/>
  <c r="F17" i="1"/>
  <c r="F267" i="1" s="1"/>
  <c r="K198" i="1"/>
  <c r="I17" i="1"/>
  <c r="E198" i="1"/>
  <c r="L17" i="1"/>
  <c r="H198" i="1"/>
  <c r="C198" i="1"/>
  <c r="M17" i="1"/>
  <c r="M267" i="1"/>
  <c r="E111" i="1"/>
  <c r="L198" i="1"/>
  <c r="D17" i="1"/>
  <c r="D267" i="1" s="1"/>
  <c r="J17" i="1"/>
  <c r="F111" i="1"/>
  <c r="F198" i="1"/>
  <c r="O71" i="1"/>
  <c r="O64" i="1"/>
  <c r="O43" i="1"/>
  <c r="H17" i="11"/>
  <c r="H19" i="11" s="1"/>
  <c r="H7" i="13"/>
  <c r="H8" i="13" s="1"/>
  <c r="G17" i="13"/>
  <c r="L17" i="13"/>
  <c r="H17" i="13"/>
  <c r="O110" i="1"/>
  <c r="L12" i="13"/>
  <c r="I12" i="13"/>
  <c r="G7" i="13"/>
  <c r="G8" i="13" s="1"/>
  <c r="K17" i="13"/>
  <c r="E12" i="13"/>
  <c r="I7" i="13"/>
  <c r="L7" i="13"/>
  <c r="E9" i="11"/>
  <c r="H9" i="11"/>
  <c r="I17" i="13"/>
  <c r="E17" i="11"/>
  <c r="O196" i="1"/>
  <c r="O191" i="1"/>
  <c r="E20" i="11"/>
  <c r="N5" i="13"/>
  <c r="N7" i="13" s="1"/>
  <c r="M8" i="13" s="1"/>
  <c r="C7" i="13"/>
  <c r="D17" i="13"/>
  <c r="M12" i="13"/>
  <c r="H7" i="11"/>
  <c r="D11" i="11"/>
  <c r="K19" i="11"/>
  <c r="N16" i="13"/>
  <c r="D12" i="13"/>
  <c r="E6" i="11"/>
  <c r="C11" i="11"/>
  <c r="H12" i="11"/>
  <c r="D7" i="13"/>
  <c r="D20" i="13" s="1"/>
  <c r="E10" i="11"/>
  <c r="J7" i="13"/>
  <c r="N15" i="13"/>
  <c r="N17" i="13" s="1"/>
  <c r="G18" i="13" s="1"/>
  <c r="C17" i="13"/>
  <c r="H20" i="11"/>
  <c r="C19" i="11"/>
  <c r="E16" i="11"/>
  <c r="E19" i="11" s="1"/>
  <c r="H16" i="11"/>
  <c r="E18" i="11"/>
  <c r="H6" i="11"/>
  <c r="H11" i="11" s="1"/>
  <c r="H10" i="11"/>
  <c r="D15" i="11"/>
  <c r="E17" i="13"/>
  <c r="N11" i="13"/>
  <c r="E8" i="11"/>
  <c r="N6" i="13"/>
  <c r="C12" i="13"/>
  <c r="C20" i="13" s="1"/>
  <c r="N10" i="13"/>
  <c r="N12" i="13" s="1"/>
  <c r="F12" i="13"/>
  <c r="C15" i="11"/>
  <c r="E12" i="11"/>
  <c r="H18" i="11"/>
  <c r="D19" i="11"/>
  <c r="D21" i="11" s="1"/>
  <c r="E14" i="11"/>
  <c r="H12" i="13"/>
  <c r="H13" i="11"/>
  <c r="I20" i="13"/>
  <c r="J267" i="1"/>
  <c r="I267" i="1"/>
  <c r="L20" i="13"/>
  <c r="O100" i="1"/>
  <c r="J21" i="11"/>
  <c r="E15" i="11"/>
  <c r="H20" i="13"/>
  <c r="E20" i="13"/>
  <c r="K11" i="11"/>
  <c r="D18" i="13"/>
  <c r="E8" i="13"/>
  <c r="L8" i="13"/>
  <c r="J8" i="13"/>
  <c r="C8" i="13"/>
  <c r="D8" i="13"/>
  <c r="C68" i="11"/>
  <c r="C58" i="11"/>
  <c r="C79" i="11" s="1"/>
  <c r="D68" i="11"/>
  <c r="D79" i="11" s="1"/>
  <c r="G58" i="11"/>
  <c r="F58" i="11"/>
  <c r="H68" i="11"/>
  <c r="I58" i="11"/>
  <c r="I68" i="11"/>
  <c r="H58" i="11"/>
  <c r="E68" i="11"/>
  <c r="E58" i="11"/>
  <c r="C78" i="11"/>
  <c r="D78" i="11"/>
  <c r="I78" i="11"/>
  <c r="G68" i="11"/>
  <c r="E78" i="11"/>
  <c r="F68" i="11"/>
  <c r="F79" i="11" s="1"/>
  <c r="J68" i="11"/>
  <c r="J79" i="11" s="1"/>
  <c r="J80" i="11" s="1"/>
  <c r="D58" i="11"/>
  <c r="J78" i="11"/>
  <c r="J58" i="11"/>
  <c r="F78" i="11"/>
  <c r="G78" i="11"/>
  <c r="K68" i="11"/>
  <c r="K79" i="11" s="1"/>
  <c r="G79" i="11"/>
  <c r="K78" i="11"/>
  <c r="K58" i="11"/>
  <c r="C267" i="1" l="1"/>
  <c r="D13" i="13"/>
  <c r="E13" i="13"/>
  <c r="J13" i="13"/>
  <c r="F13" i="13"/>
  <c r="L13" i="13"/>
  <c r="K13" i="13"/>
  <c r="D22" i="11"/>
  <c r="G22" i="11"/>
  <c r="O17" i="1"/>
  <c r="E21" i="11"/>
  <c r="O28" i="1"/>
  <c r="O146" i="1"/>
  <c r="O245" i="1"/>
  <c r="O79" i="1"/>
  <c r="K111" i="1"/>
  <c r="O111" i="1" s="1"/>
  <c r="H79" i="11"/>
  <c r="F80" i="11" s="1"/>
  <c r="E79" i="11"/>
  <c r="C80" i="11" s="1"/>
  <c r="L18" i="13"/>
  <c r="N198" i="1"/>
  <c r="O198" i="1" s="1"/>
  <c r="G13" i="13"/>
  <c r="E18" i="13"/>
  <c r="I13" i="13"/>
  <c r="A15" i="6"/>
  <c r="G267" i="1"/>
  <c r="O202" i="1"/>
  <c r="O240" i="1"/>
  <c r="E32" i="11"/>
  <c r="K20" i="13"/>
  <c r="O82" i="1"/>
  <c r="F18" i="13"/>
  <c r="I79" i="11"/>
  <c r="I80" i="11" s="1"/>
  <c r="K18" i="13"/>
  <c r="G20" i="13"/>
  <c r="C21" i="11"/>
  <c r="I8" i="13"/>
  <c r="O106" i="1"/>
  <c r="O98" i="1"/>
  <c r="O52" i="1"/>
  <c r="O133" i="1"/>
  <c r="O234" i="1"/>
  <c r="K42" i="11"/>
  <c r="H42" i="11"/>
  <c r="G80" i="11"/>
  <c r="C13" i="13"/>
  <c r="I18" i="13"/>
  <c r="J18" i="13"/>
  <c r="M13" i="13"/>
  <c r="H18" i="13"/>
  <c r="H13" i="13"/>
  <c r="H15" i="11"/>
  <c r="H21" i="11" s="1"/>
  <c r="N111" i="1"/>
  <c r="N267" i="1" s="1"/>
  <c r="L267" i="1"/>
  <c r="O8" i="1"/>
  <c r="C18" i="13"/>
  <c r="K15" i="11"/>
  <c r="K21" i="11" s="1"/>
  <c r="D42" i="11"/>
  <c r="D43" i="11" s="1"/>
  <c r="G43" i="11"/>
  <c r="O183" i="1"/>
  <c r="O5" i="1"/>
  <c r="I43" i="11"/>
  <c r="J43" i="11"/>
  <c r="N20" i="13"/>
  <c r="J21" i="13" s="1"/>
  <c r="M18" i="13"/>
  <c r="O192" i="1"/>
  <c r="O61" i="1"/>
  <c r="O170" i="1"/>
  <c r="O165" i="1"/>
  <c r="O78" i="1"/>
  <c r="O12" i="1"/>
  <c r="O75" i="1"/>
  <c r="O122" i="1"/>
  <c r="O134" i="1"/>
  <c r="O39" i="1"/>
  <c r="E42" i="11"/>
  <c r="I22" i="11" l="1"/>
  <c r="J22" i="11"/>
  <c r="D80" i="11"/>
  <c r="M21" i="13"/>
  <c r="F21" i="13"/>
  <c r="E21" i="13"/>
  <c r="K267" i="1"/>
  <c r="H21" i="13"/>
  <c r="K21" i="13"/>
  <c r="D21" i="13"/>
  <c r="C21" i="13"/>
  <c r="L21" i="13"/>
  <c r="O267" i="1"/>
  <c r="F22" i="11"/>
  <c r="C22" i="11"/>
  <c r="I21" i="13"/>
  <c r="G21" i="13"/>
</calcChain>
</file>

<file path=xl/comments1.xml><?xml version="1.0" encoding="utf-8"?>
<comments xmlns="http://schemas.openxmlformats.org/spreadsheetml/2006/main">
  <authors>
    <author>Reese, Ann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Reese, Ann:</t>
        </r>
        <r>
          <rPr>
            <sz val="9"/>
            <color indexed="81"/>
            <rFont val="Tahoma"/>
            <family val="2"/>
          </rPr>
          <t xml:space="preserve">
SMART - 
Oakland PMSA
WM of Alameda County
2216
WMAC
Productivity reports
by route
trash porter - SR Bulky
80% of total. 20% goes to recycling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</rPr>
          <t>Reese, Ann:</t>
        </r>
        <r>
          <rPr>
            <sz val="9"/>
            <color indexed="81"/>
            <rFont val="Tahoma"/>
            <family val="2"/>
          </rPr>
          <t xml:space="preserve">
SMART, RO_Data_by_Query tab. Filter on muni (SRAM), standard and perm. Copy and paste to new sheet and remove duplicates and only count franchise accounts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</rPr>
          <t>Reese, Ann:</t>
        </r>
        <r>
          <rPr>
            <sz val="9"/>
            <color indexed="81"/>
            <rFont val="Tahoma"/>
            <family val="2"/>
          </rPr>
          <t xml:space="preserve">
# out in field not what is distributed each month</t>
        </r>
      </text>
    </comment>
    <comment ref="B83" authorId="0" shapeId="0">
      <text>
        <r>
          <rPr>
            <b/>
            <sz val="9"/>
            <color indexed="81"/>
            <rFont val="Tahoma"/>
            <family val="2"/>
          </rPr>
          <t>Reese, Ann:</t>
        </r>
        <r>
          <rPr>
            <sz val="9"/>
            <color indexed="81"/>
            <rFont val="Tahoma"/>
            <family val="2"/>
          </rPr>
          <t xml:space="preserve">
20% of total tons</t>
        </r>
      </text>
    </comment>
    <comment ref="B127" authorId="0" shapeId="0">
      <text>
        <r>
          <rPr>
            <b/>
            <sz val="9"/>
            <color indexed="81"/>
            <rFont val="Tahoma"/>
            <family val="2"/>
          </rPr>
          <t>Reese, Ann:</t>
        </r>
        <r>
          <rPr>
            <sz val="9"/>
            <color indexed="81"/>
            <rFont val="Tahoma"/>
            <family val="2"/>
          </rPr>
          <t xml:space="preserve">
SMART, RO_Data_by_Query tab. Filter on muni (SRAM), standard and perm. Copy and paste to new sheet and remove duplicates and only count franchise accounts</t>
        </r>
      </text>
    </comment>
    <comment ref="B129" authorId="0" shapeId="0">
      <text>
        <r>
          <rPr>
            <b/>
            <sz val="9"/>
            <color indexed="81"/>
            <rFont val="Tahoma"/>
            <family val="2"/>
          </rPr>
          <t>Reese, Ann:</t>
        </r>
        <r>
          <rPr>
            <sz val="9"/>
            <color indexed="81"/>
            <rFont val="Tahoma"/>
            <family val="2"/>
          </rPr>
          <t xml:space="preserve">
# out in field not what is distributed each month</t>
        </r>
      </text>
    </comment>
    <comment ref="B214" authorId="0" shapeId="0">
      <text>
        <r>
          <rPr>
            <b/>
            <sz val="9"/>
            <color indexed="81"/>
            <rFont val="Tahoma"/>
            <family val="2"/>
          </rPr>
          <t>Reese, Ann:</t>
        </r>
        <r>
          <rPr>
            <sz val="9"/>
            <color indexed="81"/>
            <rFont val="Tahoma"/>
            <family val="2"/>
          </rPr>
          <t xml:space="preserve">
SMART, RO_Data_by_Query tab. Filter on muni (SRAM), standard and perm. Copy and paste to new sheet and remove duplicates and only count franchise accounts</t>
        </r>
      </text>
    </comment>
    <comment ref="B216" authorId="0" shapeId="0">
      <text>
        <r>
          <rPr>
            <b/>
            <sz val="9"/>
            <color indexed="81"/>
            <rFont val="Tahoma"/>
            <family val="2"/>
          </rPr>
          <t>Reese, Ann:</t>
        </r>
        <r>
          <rPr>
            <sz val="9"/>
            <color indexed="81"/>
            <rFont val="Tahoma"/>
            <family val="2"/>
          </rPr>
          <t xml:space="preserve">
# out in field not what is distributed each month</t>
        </r>
      </text>
    </comment>
  </commentList>
</comments>
</file>

<file path=xl/sharedStrings.xml><?xml version="1.0" encoding="utf-8"?>
<sst xmlns="http://schemas.openxmlformats.org/spreadsheetml/2006/main" count="320" uniqueCount="133">
  <si>
    <t>Tonnages</t>
  </si>
  <si>
    <t>Roll-off</t>
  </si>
  <si>
    <t>City Services</t>
  </si>
  <si>
    <t>Solid Waste Statistics</t>
  </si>
  <si>
    <t xml:space="preserve">  Total Number of Accounts</t>
  </si>
  <si>
    <t>Rolloff</t>
  </si>
  <si>
    <t>Cart/Container Distribution</t>
  </si>
  <si>
    <t>Recycling Data</t>
  </si>
  <si>
    <t xml:space="preserve">     E-Waste </t>
  </si>
  <si>
    <t>Recycling Statistics</t>
  </si>
  <si>
    <t>OIL</t>
  </si>
  <si>
    <t>Gallons Collected</t>
  </si>
  <si>
    <t>Organic/Green Waste Data</t>
  </si>
  <si>
    <t xml:space="preserve">Single Family Dwellings </t>
  </si>
  <si>
    <t>Xmas Trees</t>
  </si>
  <si>
    <t>Organic/Green Waste Statistics</t>
  </si>
  <si>
    <t>Mulch/Compost Delivered - Yards</t>
  </si>
  <si>
    <t>Mulch</t>
  </si>
  <si>
    <t>Compost</t>
  </si>
  <si>
    <t>Total Mulch/Compost Delivered</t>
  </si>
  <si>
    <t>GRAND TOTAL TONNAGE</t>
  </si>
  <si>
    <t>Annual Total</t>
  </si>
  <si>
    <t>Total Solid Waste Tons</t>
  </si>
  <si>
    <t>Total Recyclable Tons</t>
  </si>
  <si>
    <t>Total Organic/ Green Waste Tons</t>
  </si>
  <si>
    <t>Single Family Dwellings</t>
  </si>
  <si>
    <t>Multi-Family Dwellings</t>
  </si>
  <si>
    <t xml:space="preserve"> 172 98th Avenue, Oakland CA 94603</t>
  </si>
  <si>
    <t xml:space="preserve">          </t>
  </si>
  <si>
    <t xml:space="preserve">                                       </t>
  </si>
  <si>
    <t>City of San Ramon</t>
  </si>
  <si>
    <t>Monthly Report</t>
  </si>
  <si>
    <t xml:space="preserve"> (510) 613-2196</t>
  </si>
  <si>
    <t>Solid Waste Data</t>
  </si>
  <si>
    <t>Multi-Family Dwelling</t>
  </si>
  <si>
    <t>Commercial</t>
  </si>
  <si>
    <t>Multi Family Dwellings</t>
  </si>
  <si>
    <t>Roll-off : Non-City Services</t>
  </si>
  <si>
    <t>Roll-off : City Services</t>
  </si>
  <si>
    <t>Carts</t>
  </si>
  <si>
    <t>Containers ( Bins and Compactors )</t>
  </si>
  <si>
    <t>Food Buckets</t>
  </si>
  <si>
    <t>Metal</t>
  </si>
  <si>
    <t>C&amp;D</t>
  </si>
  <si>
    <t>Dry Waste</t>
  </si>
  <si>
    <t>Cardboard</t>
  </si>
  <si>
    <t>Mixed Recycle</t>
  </si>
  <si>
    <t>Inerts ( Concrete, Contamined Dirt )</t>
  </si>
  <si>
    <t>Clean Dirt</t>
  </si>
  <si>
    <t>Food Waste</t>
  </si>
  <si>
    <t>Yard Waste</t>
  </si>
  <si>
    <t>Wood/Stumps</t>
  </si>
  <si>
    <t>Treated Wood</t>
  </si>
  <si>
    <t>1 &amp; 1.5 yard</t>
  </si>
  <si>
    <t>2yard</t>
  </si>
  <si>
    <t>3yard</t>
  </si>
  <si>
    <t>4 yard</t>
  </si>
  <si>
    <t>6yard</t>
  </si>
  <si>
    <t>7 yard</t>
  </si>
  <si>
    <t xml:space="preserve">     SFD Clean-up (Bulky)</t>
  </si>
  <si>
    <t>Single Family Dwelling (SFD)</t>
  </si>
  <si>
    <t>Single Family Dwellings (SFD)</t>
  </si>
  <si>
    <t>Non-City Commercial Accounts</t>
  </si>
  <si>
    <t>Non-City Rolloff Accounts</t>
  </si>
  <si>
    <t xml:space="preserve">  Total Number of Non-City Accounts</t>
  </si>
  <si>
    <t xml:space="preserve">  Total Number of City Service Accounts</t>
  </si>
  <si>
    <t xml:space="preserve">  Total Non-City Commercial Accounts</t>
  </si>
  <si>
    <t>Total City Services Accounts</t>
  </si>
  <si>
    <t xml:space="preserve">  Total Number of MFD Accounts</t>
  </si>
  <si>
    <t xml:space="preserve">  Total Number of Units Serviced</t>
  </si>
  <si>
    <t xml:space="preserve">San Ramon Monthly Report - </t>
  </si>
  <si>
    <t>CUSTOMER SERVICE RESPONSE LOG</t>
  </si>
  <si>
    <t>Food Bucket Deliveries</t>
  </si>
  <si>
    <t>0 - 3 Days</t>
  </si>
  <si>
    <t>Over 3 Days</t>
  </si>
  <si>
    <t>Total Deliveries</t>
  </si>
  <si>
    <t xml:space="preserve">Total Carts </t>
  </si>
  <si>
    <t>Size</t>
  </si>
  <si>
    <t>Replaced</t>
  </si>
  <si>
    <t>Repaired</t>
  </si>
  <si>
    <t>Total</t>
  </si>
  <si>
    <t>3 Days or Less</t>
  </si>
  <si>
    <t xml:space="preserve"> Delivered</t>
  </si>
  <si>
    <t>TRASH</t>
  </si>
  <si>
    <t>GW</t>
  </si>
  <si>
    <t>RECY</t>
  </si>
  <si>
    <t>Oil</t>
  </si>
  <si>
    <t>Overall</t>
  </si>
  <si>
    <t>% of Total</t>
  </si>
  <si>
    <t>City Of San Ramon</t>
  </si>
  <si>
    <t>MISSED PICKUPS BY LINE OF BUSINESS AND HOURS TO RECOVERY</t>
  </si>
  <si>
    <t>Missed Pickups By Line of Business and Material</t>
  </si>
  <si>
    <t>Description</t>
  </si>
  <si>
    <t>Trash</t>
  </si>
  <si>
    <t>MISSED PICKUP - RESIDENTIAL TRASH</t>
  </si>
  <si>
    <t>MISSED PICKUP - COMMERCIAL TRASH</t>
  </si>
  <si>
    <t>Trash Cart Sub-Total</t>
  </si>
  <si>
    <t>Sub-Total Percentages</t>
  </si>
  <si>
    <t>MISSED PICKUP - RESIDENTIAL GW</t>
  </si>
  <si>
    <t>MISSED PICKUP - COMMERCIAL GW</t>
  </si>
  <si>
    <t>Recycle</t>
  </si>
  <si>
    <t>MISSED PICKUP - RESIDENTIAL RECY</t>
  </si>
  <si>
    <t>MISSED PICKUP - COMMERCIAL RECY</t>
  </si>
  <si>
    <t>Overall Total</t>
  </si>
  <si>
    <t>Overall Percentages</t>
  </si>
  <si>
    <t>10+</t>
  </si>
  <si>
    <t>Total Complaints by Category and Month</t>
  </si>
  <si>
    <t>Complaint type</t>
  </si>
  <si>
    <t>ABOUT DRIVER</t>
  </si>
  <si>
    <t>COMPACTOR REPAIR ISSUE</t>
  </si>
  <si>
    <t>CONT WAS NOT DEL OR REMOVED</t>
  </si>
  <si>
    <t>CONTAINER CONDITION</t>
  </si>
  <si>
    <t>CUST IDENT REPEAT PROB-NON MPU</t>
  </si>
  <si>
    <t>FEE COMPLAINT</t>
  </si>
  <si>
    <t>GATES &amp; LOCKS</t>
  </si>
  <si>
    <t>LIDS NOT CLOSED</t>
  </si>
  <si>
    <t>MISPLACED CONTAINER</t>
  </si>
  <si>
    <t>NO COMMUNICATION TO CUSTOMER</t>
  </si>
  <si>
    <t>NON-DRIVER COMPLAINT</t>
  </si>
  <si>
    <t>PRICE TOO HIGH COMPLAINT</t>
  </si>
  <si>
    <t>PUBLIC CONTAINER COMPLAINT</t>
  </si>
  <si>
    <t>REPEAT HOC</t>
  </si>
  <si>
    <t>REPEAT MPU</t>
  </si>
  <si>
    <t>REPEAT PBLM (NON MPU)DRIVER ID</t>
  </si>
  <si>
    <t>SPILLAGE FROM TRUCK</t>
  </si>
  <si>
    <t>TIME OF SERVICE COMPLAINT</t>
  </si>
  <si>
    <t>TRASH SPILL-CONTAINER/STREET</t>
  </si>
  <si>
    <t>TRUCK APPEARANCE</t>
  </si>
  <si>
    <t>WRONG SIZE CONTAINER DELIVERED</t>
  </si>
  <si>
    <t>Total Complaints</t>
  </si>
  <si>
    <t>Residential Cart Delivery Statistics - October</t>
  </si>
  <si>
    <t>Commercial Cart Delivery Statistics - October</t>
  </si>
  <si>
    <t>Commercial Delivery Statistics - October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</si>
</sst>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mm\-yy"/>
    <numFmt numFmtId="166" formatCode="0.00_)"/>
    <numFmt numFmtId="167" formatCode="mmm"/>
    <numFmt numFmtId="168" formatCode="0.0%"/>
    <numFmt numFmtId="169" formatCode="mmm\-yyyy"/>
  </numFmts>
  <fonts count="6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 Black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 Black"/>
      <family val="2"/>
    </font>
    <font>
      <b/>
      <sz val="13"/>
      <color theme="3"/>
      <name val="Arial Black"/>
      <family val="2"/>
    </font>
    <font>
      <b/>
      <sz val="11"/>
      <color theme="3"/>
      <name val="Arial Black"/>
      <family val="2"/>
    </font>
    <font>
      <sz val="12"/>
      <color rgb="FF006100"/>
      <name val="Arial Black"/>
      <family val="2"/>
    </font>
    <font>
      <sz val="12"/>
      <color rgb="FF9C0006"/>
      <name val="Arial Black"/>
      <family val="2"/>
    </font>
    <font>
      <sz val="12"/>
      <color rgb="FF9C6500"/>
      <name val="Arial Black"/>
      <family val="2"/>
    </font>
    <font>
      <sz val="12"/>
      <color rgb="FF3F3F76"/>
      <name val="Arial Black"/>
      <family val="2"/>
    </font>
    <font>
      <b/>
      <sz val="12"/>
      <color rgb="FF3F3F3F"/>
      <name val="Arial Black"/>
      <family val="2"/>
    </font>
    <font>
      <b/>
      <sz val="12"/>
      <color rgb="FFFA7D00"/>
      <name val="Arial Black"/>
      <family val="2"/>
    </font>
    <font>
      <sz val="12"/>
      <color rgb="FFFA7D00"/>
      <name val="Arial Black"/>
      <family val="2"/>
    </font>
    <font>
      <b/>
      <sz val="12"/>
      <color theme="0"/>
      <name val="Arial Black"/>
      <family val="2"/>
    </font>
    <font>
      <sz val="12"/>
      <color rgb="FFFF0000"/>
      <name val="Arial Black"/>
      <family val="2"/>
    </font>
    <font>
      <i/>
      <sz val="12"/>
      <color rgb="FF7F7F7F"/>
      <name val="Arial Black"/>
      <family val="2"/>
    </font>
    <font>
      <b/>
      <sz val="12"/>
      <color theme="1"/>
      <name val="Arial Black"/>
      <family val="2"/>
    </font>
    <font>
      <sz val="12"/>
      <color theme="0"/>
      <name val="Arial Black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i/>
      <sz val="16"/>
      <name val="Helv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sz val="18"/>
      <name val="Arial"/>
      <family val="2"/>
    </font>
    <font>
      <b/>
      <sz val="32"/>
      <color theme="1"/>
      <name val="Arial"/>
      <family val="2"/>
    </font>
    <font>
      <b/>
      <sz val="26"/>
      <color theme="1"/>
      <name val="Arial"/>
      <family val="2"/>
    </font>
    <font>
      <b/>
      <sz val="18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22"/>
      <color theme="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5"/>
      <color theme="0"/>
      <name val="Arial"/>
      <family val="2"/>
    </font>
    <font>
      <b/>
      <sz val="14"/>
      <color theme="0"/>
      <name val="Arial"/>
      <family val="2"/>
    </font>
    <font>
      <b/>
      <sz val="20"/>
      <name val="Calibri"/>
      <family val="2"/>
      <scheme val="minor"/>
    </font>
    <font>
      <sz val="18"/>
      <name val="Calibri"/>
      <family val="2"/>
      <scheme val="minor"/>
    </font>
    <font>
      <sz val="24"/>
      <name val="Calibri"/>
      <family val="2"/>
      <scheme val="minor"/>
    </font>
    <font>
      <b/>
      <sz val="16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sz val="22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i/>
      <sz val="11"/>
      <color rgb="FF000000"/>
      <name val="Calibri"/>
      <family val="2"/>
    </font>
  </fonts>
  <fills count="5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</patternFill>
    </fill>
    <fill>
      <patternFill patternType="solid">
        <fgColor rgb="FFDDD9C4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D9D9D9"/>
        <bgColor indexed="64"/>
      </patternFill>
    </fill>
  </fills>
  <borders count="10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248">
    <xf numFmtId="0" fontId="0" fillId="0" borderId="0"/>
    <xf numFmtId="43" fontId="20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1" fillId="0" borderId="29"/>
    <xf numFmtId="0" fontId="20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5" fontId="22" fillId="0" borderId="19" applyFont="0" applyBorder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" fontId="23" fillId="0" borderId="14"/>
    <xf numFmtId="0" fontId="22" fillId="0" borderId="3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31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38" fontId="24" fillId="35" borderId="0" applyNumberFormat="0" applyBorder="0" applyAlignment="0" applyProtection="0"/>
    <xf numFmtId="0" fontId="23" fillId="0" borderId="12" applyNumberFormat="0" applyAlignment="0" applyProtection="0">
      <alignment horizontal="left" vertical="center"/>
    </xf>
    <xf numFmtId="0" fontId="23" fillId="0" borderId="32">
      <alignment horizontal="left" vertical="center"/>
    </xf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0" fontId="24" fillId="36" borderId="14" applyNumberFormat="0" applyBorder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23" fillId="0" borderId="14"/>
    <xf numFmtId="165" fontId="25" fillId="0" borderId="33">
      <alignment horizontal="right"/>
    </xf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23" fillId="0" borderId="14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166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3" fillId="0" borderId="14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10" fontId="20" fillId="0" borderId="0" applyFont="0" applyFill="0" applyBorder="0" applyAlignment="0" applyProtection="0"/>
    <xf numFmtId="0" fontId="23" fillId="0" borderId="34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20" fillId="0" borderId="0"/>
    <xf numFmtId="0" fontId="20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15" fontId="22" fillId="0" borderId="36" applyFont="0" applyBorder="0"/>
    <xf numFmtId="15" fontId="22" fillId="0" borderId="36" applyFont="0" applyBorder="0"/>
    <xf numFmtId="15" fontId="22" fillId="0" borderId="36" applyFont="0" applyBorder="0"/>
    <xf numFmtId="15" fontId="22" fillId="0" borderId="36" applyFont="0" applyBorder="0"/>
    <xf numFmtId="43" fontId="20" fillId="0" borderId="0" applyFont="0" applyFill="0" applyBorder="0" applyAlignment="0" applyProtection="0"/>
    <xf numFmtId="17" fontId="23" fillId="0" borderId="31"/>
    <xf numFmtId="17" fontId="23" fillId="0" borderId="31"/>
    <xf numFmtId="17" fontId="23" fillId="0" borderId="31"/>
    <xf numFmtId="17" fontId="23" fillId="0" borderId="31"/>
    <xf numFmtId="17" fontId="23" fillId="0" borderId="31"/>
    <xf numFmtId="17" fontId="23" fillId="0" borderId="31"/>
    <xf numFmtId="17" fontId="23" fillId="0" borderId="31"/>
    <xf numFmtId="0" fontId="22" fillId="0" borderId="30"/>
    <xf numFmtId="0" fontId="22" fillId="0" borderId="30"/>
    <xf numFmtId="0" fontId="22" fillId="0" borderId="30"/>
    <xf numFmtId="0" fontId="22" fillId="0" borderId="30"/>
    <xf numFmtId="0" fontId="22" fillId="0" borderId="30"/>
    <xf numFmtId="0" fontId="23" fillId="0" borderId="31"/>
    <xf numFmtId="0" fontId="23" fillId="0" borderId="31"/>
    <xf numFmtId="0" fontId="23" fillId="0" borderId="31"/>
    <xf numFmtId="0" fontId="23" fillId="0" borderId="31"/>
    <xf numFmtId="0" fontId="23" fillId="0" borderId="31"/>
    <xf numFmtId="0" fontId="23" fillId="0" borderId="31"/>
    <xf numFmtId="0" fontId="23" fillId="0" borderId="35">
      <alignment horizontal="left" vertical="center"/>
    </xf>
    <xf numFmtId="0" fontId="23" fillId="0" borderId="35">
      <alignment horizontal="left" vertical="center"/>
    </xf>
    <xf numFmtId="0" fontId="23" fillId="0" borderId="35">
      <alignment horizontal="left" vertical="center"/>
    </xf>
    <xf numFmtId="0" fontId="23" fillId="0" borderId="35">
      <alignment horizontal="left" vertical="center"/>
    </xf>
    <xf numFmtId="0" fontId="23" fillId="0" borderId="35">
      <alignment horizontal="left" vertical="center"/>
    </xf>
    <xf numFmtId="0" fontId="23" fillId="0" borderId="35">
      <alignment horizontal="left" vertical="center"/>
    </xf>
    <xf numFmtId="10" fontId="24" fillId="36" borderId="31" applyNumberFormat="0" applyBorder="0" applyAlignment="0" applyProtection="0"/>
    <xf numFmtId="10" fontId="24" fillId="36" borderId="31" applyNumberFormat="0" applyBorder="0" applyAlignment="0" applyProtection="0"/>
    <xf numFmtId="10" fontId="24" fillId="36" borderId="31" applyNumberFormat="0" applyBorder="0" applyAlignment="0" applyProtection="0"/>
    <xf numFmtId="10" fontId="24" fillId="36" borderId="31" applyNumberFormat="0" applyBorder="0" applyAlignment="0" applyProtection="0"/>
    <xf numFmtId="10" fontId="24" fillId="36" borderId="31" applyNumberFormat="0" applyBorder="0" applyAlignment="0" applyProtection="0"/>
    <xf numFmtId="10" fontId="24" fillId="36" borderId="31" applyNumberFormat="0" applyBorder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23" fillId="0" borderId="31"/>
    <xf numFmtId="0" fontId="23" fillId="0" borderId="31"/>
    <xf numFmtId="0" fontId="23" fillId="0" borderId="31"/>
    <xf numFmtId="0" fontId="23" fillId="0" borderId="31"/>
    <xf numFmtId="0" fontId="23" fillId="0" borderId="31"/>
    <xf numFmtId="0" fontId="23" fillId="0" borderId="31"/>
    <xf numFmtId="0" fontId="23" fillId="0" borderId="31"/>
    <xf numFmtId="0" fontId="23" fillId="0" borderId="31"/>
    <xf numFmtId="0" fontId="23" fillId="0" borderId="31"/>
    <xf numFmtId="0" fontId="23" fillId="0" borderId="31"/>
    <xf numFmtId="0" fontId="23" fillId="0" borderId="31"/>
    <xf numFmtId="0" fontId="23" fillId="0" borderId="31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3" fillId="0" borderId="31"/>
    <xf numFmtId="0" fontId="23" fillId="0" borderId="31"/>
    <xf numFmtId="0" fontId="23" fillId="0" borderId="31"/>
    <xf numFmtId="0" fontId="23" fillId="0" borderId="31"/>
    <xf numFmtId="0" fontId="23" fillId="0" borderId="31"/>
    <xf numFmtId="0" fontId="23" fillId="0" borderId="31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3" fillId="0" borderId="42"/>
    <xf numFmtId="0" fontId="23" fillId="0" borderId="42"/>
    <xf numFmtId="0" fontId="23" fillId="0" borderId="42"/>
    <xf numFmtId="0" fontId="23" fillId="0" borderId="42"/>
    <xf numFmtId="0" fontId="23" fillId="0" borderId="42"/>
    <xf numFmtId="0" fontId="40" fillId="46" borderId="0"/>
    <xf numFmtId="0" fontId="20" fillId="0" borderId="0"/>
  </cellStyleXfs>
  <cellXfs count="507">
    <xf numFmtId="0" fontId="0" fillId="0" borderId="0" xfId="0"/>
    <xf numFmtId="0" fontId="29" fillId="0" borderId="0" xfId="1111" applyFont="1"/>
    <xf numFmtId="0" fontId="20" fillId="0" borderId="0" xfId="1112" applyFont="1"/>
    <xf numFmtId="0" fontId="30" fillId="45" borderId="0" xfId="1113" applyFont="1" applyFill="1" applyAlignment="1">
      <alignment horizontal="center"/>
    </xf>
    <xf numFmtId="0" fontId="35" fillId="0" borderId="0" xfId="1111" applyFont="1"/>
    <xf numFmtId="0" fontId="29" fillId="0" borderId="0" xfId="1111" applyFont="1" applyAlignment="1">
      <alignment horizontal="centerContinuous"/>
    </xf>
    <xf numFmtId="0" fontId="35" fillId="0" borderId="0" xfId="1111" applyFont="1" applyAlignment="1">
      <alignment horizontal="centerContinuous"/>
    </xf>
    <xf numFmtId="0" fontId="20" fillId="45" borderId="0" xfId="1113" applyFont="1" applyFill="1"/>
    <xf numFmtId="0" fontId="20" fillId="45" borderId="0" xfId="1113" applyFont="1" applyFill="1" applyAlignment="1">
      <alignment horizontal="center" vertical="top"/>
    </xf>
    <xf numFmtId="0" fontId="23" fillId="45" borderId="0" xfId="1113" applyFont="1" applyFill="1" applyAlignment="1">
      <alignment horizontal="center" vertical="top"/>
    </xf>
    <xf numFmtId="0" fontId="29" fillId="0" borderId="0" xfId="1111" applyFont="1" applyAlignment="1">
      <alignment horizontal="center" vertical="top"/>
    </xf>
    <xf numFmtId="0" fontId="23" fillId="45" borderId="0" xfId="1113" applyFont="1" applyFill="1" applyAlignment="1">
      <alignment horizontal="center"/>
    </xf>
    <xf numFmtId="0" fontId="23" fillId="0" borderId="0" xfId="2" applyFont="1" applyFill="1" applyAlignment="1">
      <alignment horizontal="center"/>
    </xf>
    <xf numFmtId="0" fontId="38" fillId="38" borderId="11" xfId="2" applyFont="1" applyFill="1" applyBorder="1"/>
    <xf numFmtId="0" fontId="39" fillId="38" borderId="12" xfId="2" applyFont="1" applyFill="1" applyBorder="1"/>
    <xf numFmtId="0" fontId="23" fillId="38" borderId="12" xfId="2" applyFont="1" applyFill="1" applyBorder="1" applyAlignment="1">
      <alignment horizontal="center"/>
    </xf>
    <xf numFmtId="0" fontId="40" fillId="38" borderId="12" xfId="2" applyFont="1" applyFill="1" applyBorder="1" applyAlignment="1">
      <alignment horizontal="center"/>
    </xf>
    <xf numFmtId="43" fontId="40" fillId="38" borderId="12" xfId="2" applyNumberFormat="1" applyFont="1" applyFill="1" applyBorder="1"/>
    <xf numFmtId="164" fontId="40" fillId="38" borderId="12" xfId="3" applyNumberFormat="1" applyFont="1" applyFill="1" applyBorder="1"/>
    <xf numFmtId="0" fontId="40" fillId="38" borderId="12" xfId="2" applyFont="1" applyFill="1" applyBorder="1"/>
    <xf numFmtId="43" fontId="40" fillId="38" borderId="12" xfId="3" applyFont="1" applyFill="1" applyBorder="1"/>
    <xf numFmtId="0" fontId="40" fillId="38" borderId="28" xfId="2" applyFont="1" applyFill="1" applyBorder="1"/>
    <xf numFmtId="0" fontId="40" fillId="0" borderId="0" xfId="2" applyFont="1" applyFill="1"/>
    <xf numFmtId="0" fontId="40" fillId="0" borderId="26" xfId="2" applyFont="1" applyFill="1" applyBorder="1"/>
    <xf numFmtId="0" fontId="23" fillId="0" borderId="26" xfId="2" applyFont="1" applyFill="1" applyBorder="1"/>
    <xf numFmtId="0" fontId="40" fillId="0" borderId="21" xfId="2" applyFont="1" applyFill="1" applyBorder="1"/>
    <xf numFmtId="0" fontId="23" fillId="0" borderId="21" xfId="2" applyFont="1" applyFill="1" applyBorder="1"/>
    <xf numFmtId="4" fontId="40" fillId="0" borderId="21" xfId="2" applyNumberFormat="1" applyFont="1" applyFill="1" applyBorder="1" applyAlignment="1">
      <alignment horizontal="center"/>
    </xf>
    <xf numFmtId="0" fontId="23" fillId="33" borderId="21" xfId="2" applyFont="1" applyFill="1" applyBorder="1"/>
    <xf numFmtId="0" fontId="40" fillId="38" borderId="11" xfId="2" applyFont="1" applyFill="1" applyBorder="1"/>
    <xf numFmtId="0" fontId="38" fillId="38" borderId="28" xfId="2" applyFont="1" applyFill="1" applyBorder="1" applyAlignment="1">
      <alignment horizontal="right"/>
    </xf>
    <xf numFmtId="41" fontId="23" fillId="38" borderId="12" xfId="2" applyNumberFormat="1" applyFont="1" applyFill="1" applyBorder="1" applyAlignment="1">
      <alignment horizontal="center"/>
    </xf>
    <xf numFmtId="0" fontId="23" fillId="0" borderId="41" xfId="2" applyFont="1" applyFill="1" applyBorder="1"/>
    <xf numFmtId="0" fontId="40" fillId="0" borderId="35" xfId="2" applyFont="1" applyFill="1" applyBorder="1" applyAlignment="1">
      <alignment horizontal="right"/>
    </xf>
    <xf numFmtId="3" fontId="40" fillId="0" borderId="16" xfId="2" applyNumberFormat="1" applyFont="1" applyFill="1" applyBorder="1" applyAlignment="1">
      <alignment horizontal="center"/>
    </xf>
    <xf numFmtId="0" fontId="40" fillId="0" borderId="35" xfId="2" applyFont="1" applyFill="1" applyBorder="1"/>
    <xf numFmtId="0" fontId="23" fillId="0" borderId="35" xfId="2" applyFont="1" applyFill="1" applyBorder="1"/>
    <xf numFmtId="3" fontId="40" fillId="0" borderId="21" xfId="2" applyNumberFormat="1" applyFont="1" applyFill="1" applyBorder="1" applyAlignment="1">
      <alignment horizontal="center"/>
    </xf>
    <xf numFmtId="3" fontId="40" fillId="0" borderId="21" xfId="3" applyNumberFormat="1" applyFont="1" applyFill="1" applyBorder="1" applyAlignment="1">
      <alignment horizontal="center"/>
    </xf>
    <xf numFmtId="0" fontId="40" fillId="0" borderId="38" xfId="2" applyFont="1" applyFill="1" applyBorder="1"/>
    <xf numFmtId="0" fontId="23" fillId="0" borderId="39" xfId="2" applyFont="1" applyFill="1" applyBorder="1"/>
    <xf numFmtId="0" fontId="40" fillId="0" borderId="46" xfId="2" applyFont="1" applyFill="1" applyBorder="1"/>
    <xf numFmtId="0" fontId="40" fillId="0" borderId="40" xfId="2" applyFont="1" applyFill="1" applyBorder="1" applyAlignment="1">
      <alignment horizontal="right"/>
    </xf>
    <xf numFmtId="164" fontId="40" fillId="38" borderId="12" xfId="3" applyNumberFormat="1" applyFont="1" applyFill="1" applyBorder="1" applyAlignment="1">
      <alignment horizontal="center"/>
    </xf>
    <xf numFmtId="41" fontId="40" fillId="38" borderId="12" xfId="2" applyNumberFormat="1" applyFont="1" applyFill="1" applyBorder="1" applyAlignment="1">
      <alignment horizontal="center"/>
    </xf>
    <xf numFmtId="43" fontId="40" fillId="38" borderId="12" xfId="3" applyFont="1" applyFill="1" applyBorder="1" applyAlignment="1">
      <alignment horizontal="center"/>
    </xf>
    <xf numFmtId="41" fontId="40" fillId="38" borderId="12" xfId="3" applyNumberFormat="1" applyFont="1" applyFill="1" applyBorder="1" applyAlignment="1">
      <alignment horizontal="center"/>
    </xf>
    <xf numFmtId="43" fontId="40" fillId="38" borderId="28" xfId="2" applyNumberFormat="1" applyFont="1" applyFill="1" applyBorder="1" applyAlignment="1">
      <alignment horizontal="center"/>
    </xf>
    <xf numFmtId="3" fontId="40" fillId="0" borderId="14" xfId="2" applyNumberFormat="1" applyFont="1" applyFill="1" applyBorder="1" applyAlignment="1">
      <alignment horizontal="center"/>
    </xf>
    <xf numFmtId="0" fontId="40" fillId="0" borderId="27" xfId="2" applyFont="1" applyFill="1" applyBorder="1"/>
    <xf numFmtId="43" fontId="23" fillId="44" borderId="12" xfId="2" applyNumberFormat="1" applyFont="1" applyFill="1" applyBorder="1" applyAlignment="1">
      <alignment horizontal="center"/>
    </xf>
    <xf numFmtId="39" fontId="23" fillId="44" borderId="12" xfId="2" applyNumberFormat="1" applyFont="1" applyFill="1" applyBorder="1" applyAlignment="1">
      <alignment horizontal="center"/>
    </xf>
    <xf numFmtId="43" fontId="40" fillId="44" borderId="12" xfId="2" applyNumberFormat="1" applyFont="1" applyFill="1" applyBorder="1" applyAlignment="1">
      <alignment horizontal="center"/>
    </xf>
    <xf numFmtId="43" fontId="40" fillId="44" borderId="12" xfId="2" applyNumberFormat="1" applyFont="1" applyFill="1" applyBorder="1"/>
    <xf numFmtId="43" fontId="40" fillId="44" borderId="12" xfId="3" applyFont="1" applyFill="1" applyBorder="1"/>
    <xf numFmtId="43" fontId="40" fillId="44" borderId="28" xfId="2" applyNumberFormat="1" applyFont="1" applyFill="1" applyBorder="1"/>
    <xf numFmtId="0" fontId="23" fillId="33" borderId="37" xfId="2" applyFont="1" applyFill="1" applyBorder="1"/>
    <xf numFmtId="0" fontId="41" fillId="33" borderId="49" xfId="2" applyFont="1" applyFill="1" applyBorder="1"/>
    <xf numFmtId="0" fontId="23" fillId="33" borderId="49" xfId="2" applyFont="1" applyFill="1" applyBorder="1"/>
    <xf numFmtId="0" fontId="40" fillId="33" borderId="49" xfId="2" applyFont="1" applyFill="1" applyBorder="1"/>
    <xf numFmtId="0" fontId="40" fillId="33" borderId="10" xfId="2" applyFont="1" applyFill="1" applyBorder="1"/>
    <xf numFmtId="0" fontId="23" fillId="33" borderId="0" xfId="2" applyFont="1" applyFill="1" applyBorder="1" applyAlignment="1">
      <alignment horizontal="right"/>
    </xf>
    <xf numFmtId="43" fontId="23" fillId="33" borderId="0" xfId="2" applyNumberFormat="1" applyFont="1" applyFill="1" applyBorder="1" applyAlignment="1">
      <alignment horizontal="center"/>
    </xf>
    <xf numFmtId="43" fontId="23" fillId="33" borderId="0" xfId="2" applyNumberFormat="1" applyFont="1" applyFill="1" applyBorder="1"/>
    <xf numFmtId="39" fontId="23" fillId="33" borderId="45" xfId="2" applyNumberFormat="1" applyFont="1" applyFill="1" applyBorder="1"/>
    <xf numFmtId="0" fontId="23" fillId="44" borderId="12" xfId="2" applyFont="1" applyFill="1" applyBorder="1" applyAlignment="1">
      <alignment horizontal="center"/>
    </xf>
    <xf numFmtId="43" fontId="23" fillId="44" borderId="12" xfId="2" applyNumberFormat="1" applyFont="1" applyFill="1" applyBorder="1"/>
    <xf numFmtId="164" fontId="23" fillId="44" borderId="12" xfId="3" applyNumberFormat="1" applyFont="1" applyFill="1" applyBorder="1"/>
    <xf numFmtId="0" fontId="23" fillId="44" borderId="12" xfId="2" applyFont="1" applyFill="1" applyBorder="1"/>
    <xf numFmtId="43" fontId="23" fillId="44" borderId="12" xfId="3" applyFont="1" applyFill="1" applyBorder="1"/>
    <xf numFmtId="0" fontId="23" fillId="44" borderId="28" xfId="2" applyFont="1" applyFill="1" applyBorder="1"/>
    <xf numFmtId="0" fontId="40" fillId="0" borderId="51" xfId="2" applyFont="1" applyFill="1" applyBorder="1"/>
    <xf numFmtId="0" fontId="40" fillId="0" borderId="50" xfId="2" applyFont="1" applyFill="1" applyBorder="1"/>
    <xf numFmtId="0" fontId="23" fillId="0" borderId="50" xfId="2" applyFont="1" applyFill="1" applyBorder="1"/>
    <xf numFmtId="0" fontId="40" fillId="0" borderId="50" xfId="2" applyFont="1" applyFill="1" applyBorder="1" applyAlignment="1">
      <alignment horizontal="right"/>
    </xf>
    <xf numFmtId="0" fontId="38" fillId="44" borderId="11" xfId="2" applyFont="1" applyFill="1" applyBorder="1"/>
    <xf numFmtId="41" fontId="23" fillId="44" borderId="12" xfId="2" applyNumberFormat="1" applyFont="1" applyFill="1" applyBorder="1" applyAlignment="1">
      <alignment horizontal="center"/>
    </xf>
    <xf numFmtId="164" fontId="23" fillId="44" borderId="12" xfId="3" applyNumberFormat="1" applyFont="1" applyFill="1" applyBorder="1" applyAlignment="1">
      <alignment horizontal="center"/>
    </xf>
    <xf numFmtId="41" fontId="23" fillId="44" borderId="12" xfId="2" applyNumberFormat="1" applyFont="1" applyFill="1" applyBorder="1" applyAlignment="1">
      <alignment horizontal="center" vertical="center"/>
    </xf>
    <xf numFmtId="43" fontId="23" fillId="44" borderId="12" xfId="3" applyFont="1" applyFill="1" applyBorder="1" applyAlignment="1">
      <alignment horizontal="center"/>
    </xf>
    <xf numFmtId="41" fontId="23" fillId="44" borderId="12" xfId="3" applyNumberFormat="1" applyFont="1" applyFill="1" applyBorder="1" applyAlignment="1">
      <alignment horizontal="center"/>
    </xf>
    <xf numFmtId="43" fontId="23" fillId="44" borderId="28" xfId="2" applyNumberFormat="1" applyFont="1" applyFill="1" applyBorder="1" applyAlignment="1">
      <alignment horizontal="center"/>
    </xf>
    <xf numFmtId="0" fontId="42" fillId="43" borderId="11" xfId="2" applyFont="1" applyFill="1" applyBorder="1"/>
    <xf numFmtId="0" fontId="42" fillId="43" borderId="12" xfId="2" applyFont="1" applyFill="1" applyBorder="1"/>
    <xf numFmtId="41" fontId="42" fillId="43" borderId="12" xfId="2" applyNumberFormat="1" applyFont="1" applyFill="1" applyBorder="1" applyAlignment="1">
      <alignment horizontal="center"/>
    </xf>
    <xf numFmtId="164" fontId="42" fillId="43" borderId="12" xfId="3" applyNumberFormat="1" applyFont="1" applyFill="1" applyBorder="1" applyAlignment="1">
      <alignment horizontal="center"/>
    </xf>
    <xf numFmtId="0" fontId="42" fillId="43" borderId="12" xfId="2" applyFont="1" applyFill="1" applyBorder="1" applyAlignment="1">
      <alignment horizontal="center"/>
    </xf>
    <xf numFmtId="41" fontId="42" fillId="43" borderId="12" xfId="2" applyNumberFormat="1" applyFont="1" applyFill="1" applyBorder="1"/>
    <xf numFmtId="9" fontId="42" fillId="43" borderId="12" xfId="4" applyFont="1" applyFill="1" applyBorder="1"/>
    <xf numFmtId="43" fontId="42" fillId="43" borderId="12" xfId="3" applyFont="1" applyFill="1" applyBorder="1"/>
    <xf numFmtId="164" fontId="42" fillId="43" borderId="12" xfId="3" applyNumberFormat="1" applyFont="1" applyFill="1" applyBorder="1"/>
    <xf numFmtId="41" fontId="42" fillId="43" borderId="12" xfId="3" applyNumberFormat="1" applyFont="1" applyFill="1" applyBorder="1"/>
    <xf numFmtId="41" fontId="42" fillId="43" borderId="28" xfId="2" applyNumberFormat="1" applyFont="1" applyFill="1" applyBorder="1"/>
    <xf numFmtId="0" fontId="43" fillId="43" borderId="13" xfId="2" applyFont="1" applyFill="1" applyBorder="1"/>
    <xf numFmtId="0" fontId="43" fillId="43" borderId="12" xfId="2" applyFont="1" applyFill="1" applyBorder="1"/>
    <xf numFmtId="1" fontId="43" fillId="43" borderId="13" xfId="0" applyNumberFormat="1" applyFont="1" applyFill="1" applyBorder="1" applyAlignment="1">
      <alignment horizontal="center"/>
    </xf>
    <xf numFmtId="3" fontId="43" fillId="43" borderId="13" xfId="0" applyNumberFormat="1" applyFont="1" applyFill="1" applyBorder="1" applyAlignment="1">
      <alignment horizontal="center"/>
    </xf>
    <xf numFmtId="0" fontId="38" fillId="37" borderId="11" xfId="2" applyFont="1" applyFill="1" applyBorder="1" applyAlignment="1">
      <alignment horizontal="left"/>
    </xf>
    <xf numFmtId="0" fontId="40" fillId="37" borderId="11" xfId="2" applyFont="1" applyFill="1" applyBorder="1" applyAlignment="1">
      <alignment horizontal="center"/>
    </xf>
    <xf numFmtId="0" fontId="23" fillId="37" borderId="12" xfId="2" applyFont="1" applyFill="1" applyBorder="1" applyAlignment="1">
      <alignment horizontal="center"/>
    </xf>
    <xf numFmtId="0" fontId="40" fillId="0" borderId="0" xfId="2" applyFont="1" applyFill="1" applyBorder="1"/>
    <xf numFmtId="0" fontId="40" fillId="0" borderId="26" xfId="2" applyFont="1" applyFill="1" applyBorder="1" applyAlignment="1">
      <alignment horizontal="left"/>
    </xf>
    <xf numFmtId="0" fontId="23" fillId="0" borderId="37" xfId="2" applyFont="1" applyFill="1" applyBorder="1"/>
    <xf numFmtId="0" fontId="40" fillId="33" borderId="35" xfId="2" applyFont="1" applyFill="1" applyBorder="1" applyAlignment="1">
      <alignment horizontal="left" indent="1"/>
    </xf>
    <xf numFmtId="0" fontId="40" fillId="0" borderId="35" xfId="2" applyFont="1" applyFill="1" applyBorder="1" applyAlignment="1">
      <alignment horizontal="left" indent="1"/>
    </xf>
    <xf numFmtId="0" fontId="23" fillId="33" borderId="35" xfId="2" applyFont="1" applyFill="1" applyBorder="1"/>
    <xf numFmtId="0" fontId="40" fillId="33" borderId="21" xfId="2" applyFont="1" applyFill="1" applyBorder="1"/>
    <xf numFmtId="0" fontId="40" fillId="33" borderId="35" xfId="2" applyFont="1" applyFill="1" applyBorder="1"/>
    <xf numFmtId="4" fontId="23" fillId="37" borderId="13" xfId="2" applyNumberFormat="1" applyFont="1" applyFill="1" applyBorder="1" applyAlignment="1">
      <alignment horizontal="center"/>
    </xf>
    <xf numFmtId="43" fontId="23" fillId="37" borderId="12" xfId="2" applyNumberFormat="1" applyFont="1" applyFill="1" applyBorder="1"/>
    <xf numFmtId="164" fontId="23" fillId="37" borderId="12" xfId="3" applyNumberFormat="1" applyFont="1" applyFill="1" applyBorder="1"/>
    <xf numFmtId="43" fontId="23" fillId="37" borderId="12" xfId="3" applyFont="1" applyFill="1" applyBorder="1"/>
    <xf numFmtId="0" fontId="23" fillId="37" borderId="28" xfId="2" applyFont="1" applyFill="1" applyBorder="1"/>
    <xf numFmtId="0" fontId="23" fillId="0" borderId="35" xfId="2" applyFont="1" applyFill="1" applyBorder="1" applyAlignment="1">
      <alignment horizontal="right"/>
    </xf>
    <xf numFmtId="3" fontId="23" fillId="37" borderId="27" xfId="2" applyNumberFormat="1" applyFont="1" applyFill="1" applyBorder="1" applyAlignment="1">
      <alignment horizontal="center"/>
    </xf>
    <xf numFmtId="0" fontId="23" fillId="0" borderId="27" xfId="2" applyFont="1" applyFill="1" applyBorder="1"/>
    <xf numFmtId="0" fontId="36" fillId="34" borderId="17" xfId="2" applyFont="1" applyFill="1" applyBorder="1"/>
    <xf numFmtId="0" fontId="36" fillId="34" borderId="48" xfId="2" applyFont="1" applyFill="1" applyBorder="1"/>
    <xf numFmtId="4" fontId="23" fillId="34" borderId="13" xfId="2" applyNumberFormat="1" applyFont="1" applyFill="1" applyBorder="1" applyAlignment="1">
      <alignment horizontal="center"/>
    </xf>
    <xf numFmtId="4" fontId="40" fillId="34" borderId="13" xfId="2" applyNumberFormat="1" applyFont="1" applyFill="1" applyBorder="1" applyAlignment="1">
      <alignment horizontal="center"/>
    </xf>
    <xf numFmtId="43" fontId="23" fillId="0" borderId="0" xfId="2" applyNumberFormat="1" applyFont="1" applyFill="1" applyBorder="1" applyAlignment="1">
      <alignment horizontal="center"/>
    </xf>
    <xf numFmtId="39" fontId="23" fillId="0" borderId="0" xfId="2" applyNumberFormat="1" applyFont="1" applyFill="1" applyBorder="1" applyAlignment="1">
      <alignment horizontal="center"/>
    </xf>
    <xf numFmtId="43" fontId="40" fillId="0" borderId="0" xfId="2" applyNumberFormat="1" applyFont="1" applyFill="1" applyBorder="1" applyAlignment="1">
      <alignment horizontal="center"/>
    </xf>
    <xf numFmtId="43" fontId="40" fillId="0" borderId="0" xfId="2" applyNumberFormat="1" applyFont="1" applyFill="1" applyBorder="1"/>
    <xf numFmtId="43" fontId="40" fillId="0" borderId="0" xfId="3" applyFont="1" applyFill="1" applyBorder="1"/>
    <xf numFmtId="0" fontId="40" fillId="0" borderId="0" xfId="2" applyFont="1" applyFill="1" applyAlignment="1">
      <alignment horizontal="center"/>
    </xf>
    <xf numFmtId="43" fontId="40" fillId="0" borderId="0" xfId="2" applyNumberFormat="1" applyFont="1" applyFill="1"/>
    <xf numFmtId="164" fontId="40" fillId="0" borderId="0" xfId="3" applyNumberFormat="1" applyFont="1" applyFill="1"/>
    <xf numFmtId="43" fontId="40" fillId="0" borderId="0" xfId="3" applyFont="1" applyFill="1"/>
    <xf numFmtId="4" fontId="40" fillId="0" borderId="0" xfId="2" applyNumberFormat="1" applyFont="1" applyFill="1"/>
    <xf numFmtId="4" fontId="23" fillId="0" borderId="0" xfId="2" applyNumberFormat="1" applyFont="1" applyFill="1" applyAlignment="1">
      <alignment horizontal="center"/>
    </xf>
    <xf numFmtId="4" fontId="40" fillId="0" borderId="0" xfId="2" applyNumberFormat="1" applyFont="1" applyFill="1" applyAlignment="1">
      <alignment horizontal="center"/>
    </xf>
    <xf numFmtId="4" fontId="40" fillId="0" borderId="0" xfId="3" applyNumberFormat="1" applyFont="1" applyFill="1"/>
    <xf numFmtId="43" fontId="40" fillId="33" borderId="0" xfId="3" applyFont="1" applyFill="1"/>
    <xf numFmtId="43" fontId="40" fillId="33" borderId="0" xfId="3" applyNumberFormat="1" applyFont="1" applyFill="1"/>
    <xf numFmtId="0" fontId="40" fillId="0" borderId="13" xfId="2" applyFont="1" applyFill="1" applyBorder="1"/>
    <xf numFmtId="3" fontId="23" fillId="37" borderId="27" xfId="3" applyNumberFormat="1" applyFont="1" applyFill="1" applyBorder="1" applyAlignment="1">
      <alignment horizontal="center"/>
    </xf>
    <xf numFmtId="4" fontId="23" fillId="37" borderId="21" xfId="2" applyNumberFormat="1" applyFont="1" applyFill="1" applyBorder="1" applyAlignment="1">
      <alignment horizontal="center"/>
    </xf>
    <xf numFmtId="0" fontId="37" fillId="40" borderId="11" xfId="2" applyFont="1" applyFill="1" applyBorder="1" applyAlignment="1">
      <alignment vertical="center"/>
    </xf>
    <xf numFmtId="0" fontId="37" fillId="40" borderId="12" xfId="0" applyFont="1" applyFill="1" applyBorder="1" applyAlignment="1">
      <alignment vertical="center"/>
    </xf>
    <xf numFmtId="0" fontId="37" fillId="40" borderId="28" xfId="0" applyFont="1" applyFill="1" applyBorder="1" applyAlignment="1">
      <alignment vertical="center"/>
    </xf>
    <xf numFmtId="0" fontId="40" fillId="0" borderId="11" xfId="2" applyFont="1" applyFill="1" applyBorder="1" applyAlignment="1"/>
    <xf numFmtId="0" fontId="40" fillId="0" borderId="12" xfId="2" applyFont="1" applyFill="1" applyBorder="1" applyAlignment="1"/>
    <xf numFmtId="0" fontId="37" fillId="42" borderId="11" xfId="2" applyFont="1" applyFill="1" applyBorder="1" applyAlignment="1">
      <alignment vertical="center"/>
    </xf>
    <xf numFmtId="0" fontId="37" fillId="42" borderId="12" xfId="0" applyFont="1" applyFill="1" applyBorder="1" applyAlignment="1">
      <alignment vertical="center"/>
    </xf>
    <xf numFmtId="0" fontId="37" fillId="42" borderId="28" xfId="0" applyFont="1" applyFill="1" applyBorder="1" applyAlignment="1">
      <alignment vertical="center"/>
    </xf>
    <xf numFmtId="0" fontId="37" fillId="41" borderId="11" xfId="2" applyFont="1" applyFill="1" applyBorder="1" applyAlignment="1">
      <alignment vertical="center"/>
    </xf>
    <xf numFmtId="0" fontId="37" fillId="41" borderId="12" xfId="0" applyFont="1" applyFill="1" applyBorder="1" applyAlignment="1">
      <alignment vertical="center"/>
    </xf>
    <xf numFmtId="0" fontId="37" fillId="41" borderId="28" xfId="0" applyFont="1" applyFill="1" applyBorder="1" applyAlignment="1">
      <alignment vertical="center"/>
    </xf>
    <xf numFmtId="0" fontId="33" fillId="45" borderId="0" xfId="1113" applyNumberFormat="1" applyFont="1" applyFill="1" applyAlignment="1">
      <alignment horizontal="centerContinuous"/>
    </xf>
    <xf numFmtId="0" fontId="40" fillId="0" borderId="43" xfId="2" applyFont="1" applyFill="1" applyBorder="1" applyAlignment="1">
      <alignment horizontal="right"/>
    </xf>
    <xf numFmtId="0" fontId="40" fillId="0" borderId="43" xfId="2" applyFont="1" applyFill="1" applyBorder="1"/>
    <xf numFmtId="0" fontId="40" fillId="0" borderId="18" xfId="2" applyFont="1" applyFill="1" applyBorder="1"/>
    <xf numFmtId="3" fontId="40" fillId="0" borderId="14" xfId="2" applyNumberFormat="1" applyFont="1" applyFill="1" applyBorder="1" applyAlignment="1">
      <alignment horizontal="center" vertical="center"/>
    </xf>
    <xf numFmtId="3" fontId="40" fillId="0" borderId="20" xfId="2" applyNumberFormat="1" applyFont="1" applyFill="1" applyBorder="1" applyAlignment="1">
      <alignment horizontal="center"/>
    </xf>
    <xf numFmtId="3" fontId="40" fillId="0" borderId="16" xfId="2" applyNumberFormat="1" applyFont="1" applyFill="1" applyBorder="1" applyAlignment="1">
      <alignment horizontal="center" vertical="center"/>
    </xf>
    <xf numFmtId="3" fontId="40" fillId="0" borderId="22" xfId="2" applyNumberFormat="1" applyFont="1" applyFill="1" applyBorder="1" applyAlignment="1">
      <alignment horizontal="center"/>
    </xf>
    <xf numFmtId="43" fontId="40" fillId="0" borderId="28" xfId="2" applyNumberFormat="1" applyFont="1" applyFill="1" applyBorder="1" applyAlignment="1">
      <alignment horizontal="centerContinuous"/>
    </xf>
    <xf numFmtId="0" fontId="23" fillId="0" borderId="11" xfId="2" applyFont="1" applyFill="1" applyBorder="1" applyAlignment="1">
      <alignment horizontal="centerContinuous"/>
    </xf>
    <xf numFmtId="0" fontId="40" fillId="0" borderId="23" xfId="2" applyFont="1" applyFill="1" applyBorder="1" applyAlignment="1">
      <alignment horizontal="center"/>
    </xf>
    <xf numFmtId="3" fontId="40" fillId="0" borderId="25" xfId="2" applyNumberFormat="1" applyFont="1" applyFill="1" applyBorder="1" applyAlignment="1">
      <alignment horizontal="center"/>
    </xf>
    <xf numFmtId="3" fontId="40" fillId="0" borderId="25" xfId="2" applyNumberFormat="1" applyFont="1" applyFill="1" applyBorder="1" applyAlignment="1">
      <alignment horizontal="center" vertical="center"/>
    </xf>
    <xf numFmtId="3" fontId="40" fillId="0" borderId="24" xfId="2" applyNumberFormat="1" applyFont="1" applyFill="1" applyBorder="1" applyAlignment="1">
      <alignment horizontal="center"/>
    </xf>
    <xf numFmtId="0" fontId="40" fillId="0" borderId="44" xfId="2" applyFont="1" applyFill="1" applyBorder="1" applyAlignment="1">
      <alignment horizontal="center"/>
    </xf>
    <xf numFmtId="0" fontId="40" fillId="0" borderId="15" xfId="2" applyFont="1" applyFill="1" applyBorder="1" applyAlignment="1">
      <alignment horizontal="center"/>
    </xf>
    <xf numFmtId="3" fontId="40" fillId="0" borderId="25" xfId="1" applyNumberFormat="1" applyFont="1" applyFill="1" applyBorder="1" applyAlignment="1">
      <alignment horizontal="center"/>
    </xf>
    <xf numFmtId="3" fontId="40" fillId="0" borderId="14" xfId="1" applyNumberFormat="1" applyFont="1" applyFill="1" applyBorder="1" applyAlignment="1">
      <alignment horizontal="center"/>
    </xf>
    <xf numFmtId="3" fontId="40" fillId="0" borderId="16" xfId="1" applyNumberFormat="1" applyFont="1" applyFill="1" applyBorder="1" applyAlignment="1">
      <alignment horizontal="center"/>
    </xf>
    <xf numFmtId="1" fontId="40" fillId="0" borderId="21" xfId="2" applyNumberFormat="1" applyFont="1" applyFill="1" applyBorder="1" applyAlignment="1">
      <alignment horizontal="center"/>
    </xf>
    <xf numFmtId="1" fontId="40" fillId="0" borderId="27" xfId="2" applyNumberFormat="1" applyFont="1" applyFill="1" applyBorder="1" applyAlignment="1">
      <alignment horizontal="center"/>
    </xf>
    <xf numFmtId="4" fontId="40" fillId="0" borderId="54" xfId="2" applyNumberFormat="1" applyFont="1" applyFill="1" applyBorder="1" applyAlignment="1">
      <alignment horizontal="center"/>
    </xf>
    <xf numFmtId="4" fontId="40" fillId="33" borderId="54" xfId="2" applyNumberFormat="1" applyFont="1" applyFill="1" applyBorder="1" applyAlignment="1">
      <alignment horizontal="center"/>
    </xf>
    <xf numFmtId="4" fontId="40" fillId="0" borderId="54" xfId="3" applyNumberFormat="1" applyFont="1" applyFill="1" applyBorder="1" applyAlignment="1">
      <alignment horizontal="center"/>
    </xf>
    <xf numFmtId="2" fontId="40" fillId="0" borderId="54" xfId="3" applyNumberFormat="1" applyFont="1" applyFill="1" applyBorder="1" applyAlignment="1">
      <alignment horizontal="center"/>
    </xf>
    <xf numFmtId="2" fontId="40" fillId="33" borderId="54" xfId="3" applyNumberFormat="1" applyFont="1" applyFill="1" applyBorder="1" applyAlignment="1">
      <alignment horizontal="center"/>
    </xf>
    <xf numFmtId="3" fontId="40" fillId="0" borderId="54" xfId="3" applyNumberFormat="1" applyFont="1" applyFill="1" applyBorder="1" applyAlignment="1">
      <alignment horizontal="center"/>
    </xf>
    <xf numFmtId="3" fontId="40" fillId="0" borderId="55" xfId="2" applyNumberFormat="1" applyFont="1" applyFill="1" applyBorder="1" applyAlignment="1">
      <alignment horizontal="center"/>
    </xf>
    <xf numFmtId="3" fontId="40" fillId="0" borderId="55" xfId="3" applyNumberFormat="1" applyFont="1" applyFill="1" applyBorder="1" applyAlignment="1">
      <alignment horizontal="center"/>
    </xf>
    <xf numFmtId="3" fontId="40" fillId="0" borderId="55" xfId="2" applyNumberFormat="1" applyFont="1" applyFill="1" applyBorder="1" applyAlignment="1">
      <alignment horizontal="center" vertical="center"/>
    </xf>
    <xf numFmtId="41" fontId="40" fillId="33" borderId="58" xfId="3" applyNumberFormat="1" applyFont="1" applyFill="1" applyBorder="1"/>
    <xf numFmtId="41" fontId="40" fillId="33" borderId="61" xfId="3" applyNumberFormat="1" applyFont="1" applyFill="1" applyBorder="1"/>
    <xf numFmtId="41" fontId="40" fillId="33" borderId="64" xfId="3" applyNumberFormat="1" applyFont="1" applyFill="1" applyBorder="1"/>
    <xf numFmtId="2" fontId="40" fillId="0" borderId="54" xfId="2" applyNumberFormat="1" applyFont="1" applyFill="1" applyBorder="1" applyAlignment="1">
      <alignment horizontal="center"/>
    </xf>
    <xf numFmtId="0" fontId="23" fillId="38" borderId="61" xfId="2" applyFont="1" applyFill="1" applyBorder="1" applyAlignment="1">
      <alignment horizontal="center"/>
    </xf>
    <xf numFmtId="0" fontId="40" fillId="38" borderId="61" xfId="2" applyFont="1" applyFill="1" applyBorder="1" applyAlignment="1">
      <alignment horizontal="center"/>
    </xf>
    <xf numFmtId="43" fontId="40" fillId="38" borderId="61" xfId="2" applyNumberFormat="1" applyFont="1" applyFill="1" applyBorder="1"/>
    <xf numFmtId="164" fontId="40" fillId="38" borderId="61" xfId="3" applyNumberFormat="1" applyFont="1" applyFill="1" applyBorder="1"/>
    <xf numFmtId="43" fontId="40" fillId="38" borderId="61" xfId="3" applyFont="1" applyFill="1" applyBorder="1"/>
    <xf numFmtId="0" fontId="40" fillId="38" borderId="62" xfId="2" applyFont="1" applyFill="1" applyBorder="1"/>
    <xf numFmtId="3" fontId="40" fillId="33" borderId="10" xfId="2" applyNumberFormat="1" applyFont="1" applyFill="1" applyBorder="1" applyAlignment="1"/>
    <xf numFmtId="3" fontId="40" fillId="33" borderId="0" xfId="2" applyNumberFormat="1" applyFont="1" applyFill="1" applyBorder="1" applyAlignment="1"/>
    <xf numFmtId="3" fontId="40" fillId="33" borderId="45" xfId="2" applyNumberFormat="1" applyFont="1" applyFill="1" applyBorder="1" applyAlignment="1"/>
    <xf numFmtId="2" fontId="40" fillId="33" borderId="0" xfId="2" applyNumberFormat="1" applyFont="1" applyFill="1" applyBorder="1" applyAlignment="1">
      <alignment horizontal="center"/>
    </xf>
    <xf numFmtId="4" fontId="40" fillId="33" borderId="0" xfId="2" applyNumberFormat="1" applyFont="1" applyFill="1" applyBorder="1" applyAlignment="1">
      <alignment horizontal="center"/>
    </xf>
    <xf numFmtId="4" fontId="40" fillId="33" borderId="0" xfId="3" applyNumberFormat="1" applyFont="1" applyFill="1" applyBorder="1" applyAlignment="1">
      <alignment horizontal="center"/>
    </xf>
    <xf numFmtId="4" fontId="23" fillId="38" borderId="46" xfId="2" applyNumberFormat="1" applyFont="1" applyFill="1" applyBorder="1" applyAlignment="1">
      <alignment horizontal="center"/>
    </xf>
    <xf numFmtId="4" fontId="23" fillId="38" borderId="46" xfId="2" applyNumberFormat="1" applyFont="1" applyFill="1" applyBorder="1" applyAlignment="1">
      <alignment horizontal="center" vertical="center"/>
    </xf>
    <xf numFmtId="2" fontId="40" fillId="0" borderId="53" xfId="2" applyNumberFormat="1" applyFont="1" applyFill="1" applyBorder="1" applyAlignment="1">
      <alignment horizontal="center"/>
    </xf>
    <xf numFmtId="2" fontId="40" fillId="33" borderId="53" xfId="2" applyNumberFormat="1" applyFont="1" applyFill="1" applyBorder="1" applyAlignment="1">
      <alignment horizontal="center"/>
    </xf>
    <xf numFmtId="2" fontId="35" fillId="33" borderId="53" xfId="2" applyNumberFormat="1" applyFont="1" applyFill="1" applyBorder="1" applyAlignment="1">
      <alignment horizontal="center"/>
    </xf>
    <xf numFmtId="4" fontId="40" fillId="33" borderId="53" xfId="2" applyNumberFormat="1" applyFont="1" applyFill="1" applyBorder="1" applyAlignment="1">
      <alignment horizontal="center"/>
    </xf>
    <xf numFmtId="4" fontId="40" fillId="0" borderId="53" xfId="2" applyNumberFormat="1" applyFont="1" applyFill="1" applyBorder="1" applyAlignment="1">
      <alignment horizontal="center" vertical="center"/>
    </xf>
    <xf numFmtId="4" fontId="40" fillId="0" borderId="53" xfId="3" applyNumberFormat="1" applyFont="1" applyFill="1" applyBorder="1" applyAlignment="1">
      <alignment horizontal="center"/>
    </xf>
    <xf numFmtId="4" fontId="40" fillId="33" borderId="53" xfId="3" applyNumberFormat="1" applyFont="1" applyFill="1" applyBorder="1" applyAlignment="1">
      <alignment horizontal="center"/>
    </xf>
    <xf numFmtId="4" fontId="40" fillId="0" borderId="53" xfId="2" applyNumberFormat="1" applyFont="1" applyFill="1" applyBorder="1" applyAlignment="1">
      <alignment horizontal="center"/>
    </xf>
    <xf numFmtId="2" fontId="40" fillId="0" borderId="55" xfId="2" applyNumberFormat="1" applyFont="1" applyFill="1" applyBorder="1" applyAlignment="1">
      <alignment horizontal="center"/>
    </xf>
    <xf numFmtId="2" fontId="40" fillId="33" borderId="55" xfId="2" applyNumberFormat="1" applyFont="1" applyFill="1" applyBorder="1" applyAlignment="1">
      <alignment horizontal="center"/>
    </xf>
    <xf numFmtId="4" fontId="40" fillId="0" borderId="46" xfId="2" applyNumberFormat="1" applyFont="1" applyFill="1" applyBorder="1" applyAlignment="1">
      <alignment horizontal="center"/>
    </xf>
    <xf numFmtId="4" fontId="40" fillId="0" borderId="46" xfId="3" applyNumberFormat="1" applyFont="1" applyFill="1" applyBorder="1" applyAlignment="1">
      <alignment horizontal="center"/>
    </xf>
    <xf numFmtId="4" fontId="40" fillId="0" borderId="55" xfId="3" applyNumberFormat="1" applyFont="1" applyFill="1" applyBorder="1" applyAlignment="1">
      <alignment horizontal="center"/>
    </xf>
    <xf numFmtId="4" fontId="40" fillId="33" borderId="55" xfId="3" applyNumberFormat="1" applyFont="1" applyFill="1" applyBorder="1" applyAlignment="1">
      <alignment horizontal="center"/>
    </xf>
    <xf numFmtId="4" fontId="40" fillId="0" borderId="55" xfId="2" applyNumberFormat="1" applyFont="1" applyFill="1" applyBorder="1" applyAlignment="1">
      <alignment horizontal="center"/>
    </xf>
    <xf numFmtId="2" fontId="40" fillId="0" borderId="52" xfId="2" applyNumberFormat="1" applyFont="1" applyFill="1" applyBorder="1" applyAlignment="1">
      <alignment horizontal="center"/>
    </xf>
    <xf numFmtId="2" fontId="40" fillId="33" borderId="52" xfId="2" applyNumberFormat="1" applyFont="1" applyFill="1" applyBorder="1" applyAlignment="1">
      <alignment horizontal="center"/>
    </xf>
    <xf numFmtId="4" fontId="40" fillId="33" borderId="52" xfId="2" applyNumberFormat="1" applyFont="1" applyFill="1" applyBorder="1" applyAlignment="1">
      <alignment horizontal="center"/>
    </xf>
    <xf numFmtId="4" fontId="40" fillId="0" borderId="52" xfId="2" applyNumberFormat="1" applyFont="1" applyFill="1" applyBorder="1" applyAlignment="1">
      <alignment horizontal="center"/>
    </xf>
    <xf numFmtId="4" fontId="40" fillId="0" borderId="52" xfId="3" applyNumberFormat="1" applyFont="1" applyFill="1" applyBorder="1" applyAlignment="1">
      <alignment horizontal="center"/>
    </xf>
    <xf numFmtId="4" fontId="40" fillId="33" borderId="52" xfId="3" applyNumberFormat="1" applyFont="1" applyFill="1" applyBorder="1" applyAlignment="1">
      <alignment horizontal="center"/>
    </xf>
    <xf numFmtId="4" fontId="40" fillId="33" borderId="46" xfId="2" applyNumberFormat="1" applyFont="1" applyFill="1" applyBorder="1" applyAlignment="1">
      <alignment horizontal="center"/>
    </xf>
    <xf numFmtId="3" fontId="40" fillId="33" borderId="0" xfId="2" applyNumberFormat="1" applyFont="1" applyFill="1" applyBorder="1" applyAlignment="1">
      <alignment horizontal="center"/>
    </xf>
    <xf numFmtId="3" fontId="40" fillId="33" borderId="0" xfId="3" applyNumberFormat="1" applyFont="1" applyFill="1" applyBorder="1" applyAlignment="1">
      <alignment horizontal="center"/>
    </xf>
    <xf numFmtId="0" fontId="40" fillId="0" borderId="64" xfId="2" applyFont="1" applyFill="1" applyBorder="1" applyAlignment="1"/>
    <xf numFmtId="0" fontId="40" fillId="0" borderId="65" xfId="2" applyFont="1" applyFill="1" applyBorder="1" applyAlignment="1"/>
    <xf numFmtId="3" fontId="40" fillId="0" borderId="52" xfId="2" applyNumberFormat="1" applyFont="1" applyFill="1" applyBorder="1" applyAlignment="1">
      <alignment horizontal="center"/>
    </xf>
    <xf numFmtId="3" fontId="40" fillId="0" borderId="52" xfId="3" applyNumberFormat="1" applyFont="1" applyFill="1" applyBorder="1" applyAlignment="1">
      <alignment horizontal="center"/>
    </xf>
    <xf numFmtId="3" fontId="40" fillId="0" borderId="52" xfId="2" applyNumberFormat="1" applyFont="1" applyFill="1" applyBorder="1" applyAlignment="1">
      <alignment horizontal="center" vertical="center"/>
    </xf>
    <xf numFmtId="3" fontId="40" fillId="33" borderId="52" xfId="3" applyNumberFormat="1" applyFont="1" applyFill="1" applyBorder="1" applyAlignment="1">
      <alignment horizontal="center"/>
    </xf>
    <xf numFmtId="1" fontId="40" fillId="0" borderId="52" xfId="2" applyNumberFormat="1" applyFont="1" applyFill="1" applyBorder="1" applyAlignment="1">
      <alignment horizontal="center"/>
    </xf>
    <xf numFmtId="3" fontId="40" fillId="0" borderId="53" xfId="2" applyNumberFormat="1" applyFont="1" applyFill="1" applyBorder="1" applyAlignment="1">
      <alignment horizontal="center"/>
    </xf>
    <xf numFmtId="3" fontId="40" fillId="0" borderId="53" xfId="3" applyNumberFormat="1" applyFont="1" applyFill="1" applyBorder="1" applyAlignment="1">
      <alignment horizontal="center"/>
    </xf>
    <xf numFmtId="3" fontId="40" fillId="0" borderId="53" xfId="2" applyNumberFormat="1" applyFont="1" applyFill="1" applyBorder="1" applyAlignment="1">
      <alignment horizontal="center" vertical="center"/>
    </xf>
    <xf numFmtId="3" fontId="40" fillId="33" borderId="53" xfId="3" applyNumberFormat="1" applyFont="1" applyFill="1" applyBorder="1" applyAlignment="1">
      <alignment horizontal="center"/>
    </xf>
    <xf numFmtId="1" fontId="40" fillId="0" borderId="53" xfId="2" applyNumberFormat="1" applyFont="1" applyFill="1" applyBorder="1" applyAlignment="1">
      <alignment horizontal="center"/>
    </xf>
    <xf numFmtId="3" fontId="40" fillId="33" borderId="55" xfId="3" applyNumberFormat="1" applyFont="1" applyFill="1" applyBorder="1" applyAlignment="1">
      <alignment horizontal="center"/>
    </xf>
    <xf numFmtId="1" fontId="40" fillId="0" borderId="55" xfId="2" applyNumberFormat="1" applyFont="1" applyFill="1" applyBorder="1" applyAlignment="1">
      <alignment horizontal="center"/>
    </xf>
    <xf numFmtId="2" fontId="40" fillId="0" borderId="53" xfId="3" applyNumberFormat="1" applyFont="1" applyFill="1" applyBorder="1" applyAlignment="1">
      <alignment horizontal="center"/>
    </xf>
    <xf numFmtId="2" fontId="40" fillId="33" borderId="53" xfId="3" applyNumberFormat="1" applyFont="1" applyFill="1" applyBorder="1" applyAlignment="1">
      <alignment horizontal="center"/>
    </xf>
    <xf numFmtId="4" fontId="40" fillId="33" borderId="55" xfId="2" applyNumberFormat="1" applyFont="1" applyFill="1" applyBorder="1" applyAlignment="1">
      <alignment horizontal="center"/>
    </xf>
    <xf numFmtId="2" fontId="40" fillId="0" borderId="55" xfId="3" applyNumberFormat="1" applyFont="1" applyFill="1" applyBorder="1" applyAlignment="1">
      <alignment horizontal="center"/>
    </xf>
    <xf numFmtId="2" fontId="40" fillId="33" borderId="55" xfId="3" applyNumberFormat="1" applyFont="1" applyFill="1" applyBorder="1" applyAlignment="1">
      <alignment horizontal="center"/>
    </xf>
    <xf numFmtId="4" fontId="40" fillId="33" borderId="64" xfId="3" applyNumberFormat="1" applyFont="1" applyFill="1" applyBorder="1" applyAlignment="1">
      <alignment horizontal="center"/>
    </xf>
    <xf numFmtId="4" fontId="40" fillId="33" borderId="64" xfId="2" applyNumberFormat="1" applyFont="1" applyFill="1" applyBorder="1" applyAlignment="1">
      <alignment horizontal="center"/>
    </xf>
    <xf numFmtId="2" fontId="40" fillId="33" borderId="64" xfId="3" applyNumberFormat="1" applyFont="1" applyFill="1" applyBorder="1" applyAlignment="1">
      <alignment horizontal="center"/>
    </xf>
    <xf numFmtId="4" fontId="23" fillId="39" borderId="46" xfId="2" applyNumberFormat="1" applyFont="1" applyFill="1" applyBorder="1" applyAlignment="1">
      <alignment horizontal="center"/>
    </xf>
    <xf numFmtId="1" fontId="40" fillId="0" borderId="66" xfId="2" applyNumberFormat="1" applyFont="1" applyFill="1" applyBorder="1" applyAlignment="1">
      <alignment horizontal="center"/>
    </xf>
    <xf numFmtId="3" fontId="40" fillId="0" borderId="53" xfId="4" applyNumberFormat="1" applyFont="1" applyFill="1" applyBorder="1" applyAlignment="1">
      <alignment horizontal="center"/>
    </xf>
    <xf numFmtId="1" fontId="40" fillId="0" borderId="59" xfId="2" applyNumberFormat="1" applyFont="1" applyFill="1" applyBorder="1" applyAlignment="1">
      <alignment horizontal="center"/>
    </xf>
    <xf numFmtId="3" fontId="40" fillId="0" borderId="55" xfId="4" applyNumberFormat="1" applyFont="1" applyFill="1" applyBorder="1" applyAlignment="1">
      <alignment horizontal="center"/>
    </xf>
    <xf numFmtId="1" fontId="40" fillId="0" borderId="56" xfId="2" applyNumberFormat="1" applyFont="1" applyFill="1" applyBorder="1" applyAlignment="1">
      <alignment horizontal="center"/>
    </xf>
    <xf numFmtId="0" fontId="23" fillId="37" borderId="61" xfId="2" applyFont="1" applyFill="1" applyBorder="1" applyAlignment="1">
      <alignment horizontal="center"/>
    </xf>
    <xf numFmtId="0" fontId="40" fillId="37" borderId="61" xfId="2" applyFont="1" applyFill="1" applyBorder="1" applyAlignment="1">
      <alignment horizontal="center"/>
    </xf>
    <xf numFmtId="0" fontId="40" fillId="37" borderId="62" xfId="2" applyFont="1" applyFill="1" applyBorder="1" applyAlignment="1">
      <alignment horizontal="center"/>
    </xf>
    <xf numFmtId="2" fontId="40" fillId="0" borderId="52" xfId="3" applyNumberFormat="1" applyFont="1" applyFill="1" applyBorder="1" applyAlignment="1">
      <alignment horizontal="center"/>
    </xf>
    <xf numFmtId="4" fontId="40" fillId="33" borderId="68" xfId="2" applyNumberFormat="1" applyFont="1" applyFill="1" applyBorder="1" applyAlignment="1">
      <alignment horizontal="center"/>
    </xf>
    <xf numFmtId="2" fontId="40" fillId="33" borderId="68" xfId="3" applyNumberFormat="1" applyFont="1" applyFill="1" applyBorder="1" applyAlignment="1">
      <alignment horizontal="center"/>
    </xf>
    <xf numFmtId="2" fontId="40" fillId="33" borderId="52" xfId="3" applyNumberFormat="1" applyFont="1" applyFill="1" applyBorder="1" applyAlignment="1">
      <alignment horizontal="center"/>
    </xf>
    <xf numFmtId="4" fontId="23" fillId="37" borderId="52" xfId="2" applyNumberFormat="1" applyFont="1" applyFill="1" applyBorder="1" applyAlignment="1">
      <alignment horizontal="center"/>
    </xf>
    <xf numFmtId="4" fontId="23" fillId="37" borderId="52" xfId="2" applyNumberFormat="1" applyFont="1" applyFill="1" applyBorder="1" applyAlignment="1">
      <alignment horizontal="center" vertical="center"/>
    </xf>
    <xf numFmtId="1" fontId="40" fillId="33" borderId="56" xfId="2" applyNumberFormat="1" applyFont="1" applyFill="1" applyBorder="1" applyAlignment="1">
      <alignment horizontal="center"/>
    </xf>
    <xf numFmtId="43" fontId="40" fillId="0" borderId="55" xfId="3" applyFont="1" applyFill="1" applyBorder="1" applyAlignment="1">
      <alignment horizontal="center"/>
    </xf>
    <xf numFmtId="4" fontId="40" fillId="33" borderId="46" xfId="3" applyNumberFormat="1" applyFont="1" applyFill="1" applyBorder="1" applyAlignment="1">
      <alignment horizontal="center"/>
    </xf>
    <xf numFmtId="2" fontId="40" fillId="0" borderId="46" xfId="3" applyNumberFormat="1" applyFont="1" applyFill="1" applyBorder="1" applyAlignment="1">
      <alignment horizontal="center"/>
    </xf>
    <xf numFmtId="2" fontId="40" fillId="33" borderId="46" xfId="3" applyNumberFormat="1" applyFont="1" applyFill="1" applyBorder="1" applyAlignment="1">
      <alignment horizontal="center"/>
    </xf>
    <xf numFmtId="4" fontId="40" fillId="33" borderId="68" xfId="3" applyNumberFormat="1" applyFont="1" applyFill="1" applyBorder="1" applyAlignment="1">
      <alignment horizontal="center"/>
    </xf>
    <xf numFmtId="2" fontId="40" fillId="33" borderId="10" xfId="2" applyNumberFormat="1" applyFont="1" applyFill="1" applyBorder="1" applyAlignment="1">
      <alignment horizontal="center"/>
    </xf>
    <xf numFmtId="4" fontId="40" fillId="33" borderId="45" xfId="2" applyNumberFormat="1" applyFont="1" applyFill="1" applyBorder="1" applyAlignment="1">
      <alignment horizontal="center"/>
    </xf>
    <xf numFmtId="0" fontId="40" fillId="33" borderId="12" xfId="2" applyFont="1" applyFill="1" applyBorder="1" applyAlignment="1"/>
    <xf numFmtId="0" fontId="40" fillId="33" borderId="28" xfId="2" applyFont="1" applyFill="1" applyBorder="1" applyAlignment="1"/>
    <xf numFmtId="3" fontId="40" fillId="33" borderId="10" xfId="2" applyNumberFormat="1" applyFont="1" applyFill="1" applyBorder="1" applyAlignment="1">
      <alignment horizontal="center"/>
    </xf>
    <xf numFmtId="3" fontId="40" fillId="33" borderId="0" xfId="2" applyNumberFormat="1" applyFont="1" applyFill="1" applyBorder="1" applyAlignment="1">
      <alignment horizontal="center" vertical="center"/>
    </xf>
    <xf numFmtId="3" fontId="40" fillId="33" borderId="0" xfId="3" applyNumberFormat="1" applyFont="1" applyFill="1" applyBorder="1"/>
    <xf numFmtId="3" fontId="40" fillId="33" borderId="45" xfId="2" applyNumberFormat="1" applyFont="1" applyFill="1" applyBorder="1" applyAlignment="1">
      <alignment horizontal="center"/>
    </xf>
    <xf numFmtId="0" fontId="23" fillId="33" borderId="60" xfId="2" applyFont="1" applyFill="1" applyBorder="1" applyAlignment="1">
      <alignment horizontal="center"/>
    </xf>
    <xf numFmtId="0" fontId="23" fillId="33" borderId="61" xfId="2" applyFont="1" applyFill="1" applyBorder="1" applyAlignment="1">
      <alignment horizontal="center"/>
    </xf>
    <xf numFmtId="164" fontId="40" fillId="33" borderId="61" xfId="3" applyNumberFormat="1" applyFont="1" applyFill="1" applyBorder="1" applyAlignment="1">
      <alignment horizontal="center"/>
    </xf>
    <xf numFmtId="0" fontId="40" fillId="33" borderId="61" xfId="2" applyFont="1" applyFill="1" applyBorder="1" applyAlignment="1">
      <alignment horizontal="center"/>
    </xf>
    <xf numFmtId="41" fontId="40" fillId="33" borderId="61" xfId="2" applyNumberFormat="1" applyFont="1" applyFill="1" applyBorder="1"/>
    <xf numFmtId="164" fontId="40" fillId="33" borderId="61" xfId="3" applyNumberFormat="1" applyFont="1" applyFill="1" applyBorder="1"/>
    <xf numFmtId="43" fontId="40" fillId="33" borderId="61" xfId="3" applyFont="1" applyFill="1" applyBorder="1"/>
    <xf numFmtId="0" fontId="40" fillId="33" borderId="62" xfId="2" applyFont="1" applyFill="1" applyBorder="1"/>
    <xf numFmtId="4" fontId="40" fillId="33" borderId="67" xfId="2" applyNumberFormat="1" applyFont="1" applyFill="1" applyBorder="1" applyAlignment="1">
      <alignment horizontal="center"/>
    </xf>
    <xf numFmtId="4" fontId="40" fillId="33" borderId="66" xfId="2" applyNumberFormat="1" applyFont="1" applyFill="1" applyBorder="1" applyAlignment="1">
      <alignment horizontal="center"/>
    </xf>
    <xf numFmtId="4" fontId="40" fillId="33" borderId="63" xfId="2" applyNumberFormat="1" applyFont="1" applyFill="1" applyBorder="1" applyAlignment="1">
      <alignment horizontal="center"/>
    </xf>
    <xf numFmtId="4" fontId="40" fillId="33" borderId="65" xfId="2" applyNumberFormat="1" applyFont="1" applyFill="1" applyBorder="1" applyAlignment="1">
      <alignment horizontal="center"/>
    </xf>
    <xf numFmtId="0" fontId="23" fillId="33" borderId="10" xfId="2" applyFont="1" applyFill="1" applyBorder="1" applyAlignment="1">
      <alignment horizontal="center"/>
    </xf>
    <xf numFmtId="0" fontId="23" fillId="33" borderId="0" xfId="2" applyFont="1" applyFill="1" applyBorder="1" applyAlignment="1">
      <alignment horizontal="center"/>
    </xf>
    <xf numFmtId="164" fontId="40" fillId="33" borderId="0" xfId="3" applyNumberFormat="1" applyFont="1" applyFill="1" applyBorder="1" applyAlignment="1">
      <alignment horizontal="center"/>
    </xf>
    <xf numFmtId="0" fontId="40" fillId="33" borderId="0" xfId="2" applyFont="1" applyFill="1" applyBorder="1" applyAlignment="1">
      <alignment horizontal="center"/>
    </xf>
    <xf numFmtId="0" fontId="40" fillId="33" borderId="45" xfId="2" applyFont="1" applyFill="1" applyBorder="1"/>
    <xf numFmtId="0" fontId="40" fillId="33" borderId="64" xfId="2" applyFont="1" applyFill="1" applyBorder="1" applyAlignment="1"/>
    <xf numFmtId="0" fontId="40" fillId="33" borderId="65" xfId="2" applyFont="1" applyFill="1" applyBorder="1" applyAlignment="1"/>
    <xf numFmtId="0" fontId="40" fillId="33" borderId="11" xfId="2" applyFont="1" applyFill="1" applyBorder="1" applyAlignment="1"/>
    <xf numFmtId="0" fontId="23" fillId="33" borderId="11" xfId="2" applyFont="1" applyFill="1" applyBorder="1" applyAlignment="1"/>
    <xf numFmtId="0" fontId="23" fillId="33" borderId="12" xfId="2" applyFont="1" applyFill="1" applyBorder="1" applyAlignment="1"/>
    <xf numFmtId="0" fontId="23" fillId="33" borderId="28" xfId="2" applyFont="1" applyFill="1" applyBorder="1" applyAlignment="1"/>
    <xf numFmtId="0" fontId="23" fillId="33" borderId="57" xfId="2" applyFont="1" applyFill="1" applyBorder="1" applyAlignment="1">
      <alignment horizontal="center"/>
    </xf>
    <xf numFmtId="0" fontId="23" fillId="33" borderId="58" xfId="2" applyFont="1" applyFill="1" applyBorder="1" applyAlignment="1">
      <alignment horizontal="center"/>
    </xf>
    <xf numFmtId="164" fontId="40" fillId="33" borderId="58" xfId="3" applyNumberFormat="1" applyFont="1" applyFill="1" applyBorder="1" applyAlignment="1">
      <alignment horizontal="center"/>
    </xf>
    <xf numFmtId="0" fontId="40" fillId="33" borderId="58" xfId="2" applyFont="1" applyFill="1" applyBorder="1" applyAlignment="1">
      <alignment horizontal="center"/>
    </xf>
    <xf numFmtId="41" fontId="40" fillId="33" borderId="58" xfId="2" applyNumberFormat="1" applyFont="1" applyFill="1" applyBorder="1"/>
    <xf numFmtId="164" fontId="40" fillId="33" borderId="58" xfId="3" applyNumberFormat="1" applyFont="1" applyFill="1" applyBorder="1"/>
    <xf numFmtId="43" fontId="40" fillId="33" borderId="58" xfId="3" applyFont="1" applyFill="1" applyBorder="1"/>
    <xf numFmtId="0" fontId="40" fillId="33" borderId="59" xfId="2" applyFont="1" applyFill="1" applyBorder="1"/>
    <xf numFmtId="0" fontId="23" fillId="33" borderId="63" xfId="2" applyFont="1" applyFill="1" applyBorder="1" applyAlignment="1">
      <alignment horizontal="center"/>
    </xf>
    <xf numFmtId="0" fontId="23" fillId="33" borderId="64" xfId="2" applyFont="1" applyFill="1" applyBorder="1" applyAlignment="1">
      <alignment horizontal="center"/>
    </xf>
    <xf numFmtId="164" fontId="40" fillId="33" borderId="64" xfId="3" applyNumberFormat="1" applyFont="1" applyFill="1" applyBorder="1" applyAlignment="1">
      <alignment horizontal="center"/>
    </xf>
    <xf numFmtId="0" fontId="40" fillId="33" borderId="64" xfId="2" applyFont="1" applyFill="1" applyBorder="1" applyAlignment="1">
      <alignment horizontal="center"/>
    </xf>
    <xf numFmtId="41" fontId="40" fillId="33" borderId="64" xfId="2" applyNumberFormat="1" applyFont="1" applyFill="1" applyBorder="1"/>
    <xf numFmtId="164" fontId="40" fillId="33" borderId="64" xfId="3" applyNumberFormat="1" applyFont="1" applyFill="1" applyBorder="1"/>
    <xf numFmtId="43" fontId="40" fillId="33" borderId="64" xfId="3" applyFont="1" applyFill="1" applyBorder="1"/>
    <xf numFmtId="0" fontId="40" fillId="33" borderId="65" xfId="2" applyFont="1" applyFill="1" applyBorder="1"/>
    <xf numFmtId="4" fontId="40" fillId="0" borderId="18" xfId="2" applyNumberFormat="1" applyFont="1" applyFill="1" applyBorder="1" applyAlignment="1">
      <alignment horizontal="center"/>
    </xf>
    <xf numFmtId="4" fontId="40" fillId="0" borderId="18" xfId="3" applyNumberFormat="1" applyFont="1" applyFill="1" applyBorder="1" applyAlignment="1">
      <alignment horizontal="center"/>
    </xf>
    <xf numFmtId="4" fontId="40" fillId="33" borderId="18" xfId="2" applyNumberFormat="1" applyFont="1" applyFill="1" applyBorder="1" applyAlignment="1">
      <alignment horizontal="center"/>
    </xf>
    <xf numFmtId="2" fontId="40" fillId="0" borderId="18" xfId="3" applyNumberFormat="1" applyFont="1" applyFill="1" applyBorder="1" applyAlignment="1">
      <alignment horizontal="center"/>
    </xf>
    <xf numFmtId="2" fontId="40" fillId="33" borderId="18" xfId="3" applyNumberFormat="1" applyFont="1" applyFill="1" applyBorder="1" applyAlignment="1">
      <alignment horizontal="center"/>
    </xf>
    <xf numFmtId="41" fontId="40" fillId="33" borderId="0" xfId="2" applyNumberFormat="1" applyFont="1" applyFill="1" applyBorder="1" applyAlignment="1">
      <alignment horizontal="center"/>
    </xf>
    <xf numFmtId="43" fontId="40" fillId="33" borderId="0" xfId="3" applyFont="1" applyFill="1" applyBorder="1" applyAlignment="1">
      <alignment horizontal="center"/>
    </xf>
    <xf numFmtId="41" fontId="40" fillId="33" borderId="0" xfId="3" applyNumberFormat="1" applyFont="1" applyFill="1" applyBorder="1" applyAlignment="1">
      <alignment horizontal="center"/>
    </xf>
    <xf numFmtId="0" fontId="23" fillId="34" borderId="67" xfId="2" applyFont="1" applyFill="1" applyBorder="1" applyAlignment="1">
      <alignment horizontal="centerContinuous"/>
    </xf>
    <xf numFmtId="0" fontId="23" fillId="34" borderId="68" xfId="2" applyFont="1" applyFill="1" applyBorder="1" applyAlignment="1">
      <alignment horizontal="centerContinuous"/>
    </xf>
    <xf numFmtId="0" fontId="23" fillId="34" borderId="66" xfId="2" applyFont="1" applyFill="1" applyBorder="1" applyAlignment="1">
      <alignment horizontal="centerContinuous"/>
    </xf>
    <xf numFmtId="0" fontId="23" fillId="0" borderId="67" xfId="2" applyFont="1" applyFill="1" applyBorder="1" applyAlignment="1">
      <alignment horizontal="centerContinuous" vertical="center"/>
    </xf>
    <xf numFmtId="0" fontId="23" fillId="0" borderId="68" xfId="2" applyFont="1" applyFill="1" applyBorder="1" applyAlignment="1">
      <alignment horizontal="centerContinuous" vertical="center"/>
    </xf>
    <xf numFmtId="0" fontId="23" fillId="0" borderId="66" xfId="2" applyFont="1" applyFill="1" applyBorder="1" applyAlignment="1">
      <alignment horizontal="centerContinuous" vertical="center"/>
    </xf>
    <xf numFmtId="0" fontId="23" fillId="0" borderId="67" xfId="2" applyFont="1" applyFill="1" applyBorder="1" applyAlignment="1">
      <alignment horizontal="centerContinuous"/>
    </xf>
    <xf numFmtId="0" fontId="23" fillId="0" borderId="68" xfId="2" applyFont="1" applyFill="1" applyBorder="1" applyAlignment="1">
      <alignment horizontal="centerContinuous"/>
    </xf>
    <xf numFmtId="0" fontId="23" fillId="0" borderId="66" xfId="2" applyFont="1" applyFill="1" applyBorder="1" applyAlignment="1">
      <alignment horizontal="centerContinuous"/>
    </xf>
    <xf numFmtId="0" fontId="44" fillId="0" borderId="0" xfId="1246" applyNumberFormat="1" applyFont="1" applyFill="1" applyAlignment="1">
      <alignment horizontal="centerContinuous"/>
    </xf>
    <xf numFmtId="0" fontId="44" fillId="46" borderId="0" xfId="1246" applyNumberFormat="1" applyFont="1" applyAlignment="1">
      <alignment horizontal="center" vertical="center"/>
    </xf>
    <xf numFmtId="0" fontId="45" fillId="46" borderId="0" xfId="1246" applyNumberFormat="1" applyFont="1"/>
    <xf numFmtId="0" fontId="44" fillId="0" borderId="0" xfId="1246" applyNumberFormat="1" applyFont="1" applyFill="1" applyAlignment="1">
      <alignment horizontal="center" vertical="top"/>
    </xf>
    <xf numFmtId="0" fontId="46" fillId="0" borderId="0" xfId="1246" applyNumberFormat="1" applyFont="1" applyFill="1" applyAlignment="1">
      <alignment vertical="top"/>
    </xf>
    <xf numFmtId="0" fontId="47" fillId="0" borderId="0" xfId="1247" applyFont="1" applyBorder="1" applyAlignment="1"/>
    <xf numFmtId="0" fontId="47" fillId="34" borderId="67" xfId="1247" applyFont="1" applyFill="1" applyBorder="1" applyAlignment="1">
      <alignment horizontal="centerContinuous"/>
    </xf>
    <xf numFmtId="0" fontId="47" fillId="34" borderId="68" xfId="1247" applyFont="1" applyFill="1" applyBorder="1" applyAlignment="1">
      <alignment horizontal="centerContinuous"/>
    </xf>
    <xf numFmtId="0" fontId="47" fillId="34" borderId="66" xfId="1247" applyFont="1" applyFill="1" applyBorder="1" applyAlignment="1">
      <alignment horizontal="centerContinuous"/>
    </xf>
    <xf numFmtId="0" fontId="48" fillId="0" borderId="0" xfId="1247" applyFont="1"/>
    <xf numFmtId="0" fontId="48" fillId="0" borderId="71" xfId="1247" applyFont="1" applyBorder="1"/>
    <xf numFmtId="0" fontId="48" fillId="0" borderId="0" xfId="1247" applyFont="1" applyBorder="1" applyAlignment="1">
      <alignment horizontal="left" vertical="center"/>
    </xf>
    <xf numFmtId="0" fontId="48" fillId="0" borderId="67" xfId="1247" quotePrefix="1" applyFont="1" applyBorder="1" applyAlignment="1">
      <alignment horizontal="centerContinuous"/>
    </xf>
    <xf numFmtId="0" fontId="48" fillId="0" borderId="68" xfId="1247" quotePrefix="1" applyFont="1" applyBorder="1" applyAlignment="1">
      <alignment horizontal="centerContinuous"/>
    </xf>
    <xf numFmtId="0" fontId="48" fillId="0" borderId="66" xfId="1247" quotePrefix="1" applyFont="1" applyBorder="1" applyAlignment="1">
      <alignment horizontal="centerContinuous"/>
    </xf>
    <xf numFmtId="0" fontId="48" fillId="0" borderId="67" xfId="1247" applyFont="1" applyBorder="1" applyAlignment="1">
      <alignment horizontal="centerContinuous"/>
    </xf>
    <xf numFmtId="0" fontId="48" fillId="0" borderId="68" xfId="1247" applyFont="1" applyBorder="1" applyAlignment="1">
      <alignment horizontal="centerContinuous"/>
    </xf>
    <xf numFmtId="0" fontId="48" fillId="0" borderId="66" xfId="1247" applyFont="1" applyBorder="1" applyAlignment="1">
      <alignment horizontal="centerContinuous"/>
    </xf>
    <xf numFmtId="0" fontId="48" fillId="0" borderId="70" xfId="1247" applyFont="1" applyBorder="1" applyAlignment="1">
      <alignment horizontal="center" vertical="center"/>
    </xf>
    <xf numFmtId="0" fontId="48" fillId="0" borderId="0" xfId="1247" applyFont="1" applyAlignment="1">
      <alignment horizontal="left" vertical="center"/>
    </xf>
    <xf numFmtId="0" fontId="48" fillId="0" borderId="73" xfId="1247" applyFont="1" applyBorder="1" applyAlignment="1">
      <alignment horizontal="left" vertical="center"/>
    </xf>
    <xf numFmtId="0" fontId="48" fillId="0" borderId="45" xfId="1247" applyFont="1" applyBorder="1" applyAlignment="1">
      <alignment vertical="center" textRotation="90"/>
    </xf>
    <xf numFmtId="0" fontId="48" fillId="0" borderId="17" xfId="1247" applyFont="1" applyBorder="1" applyAlignment="1">
      <alignment horizontal="center" vertical="center"/>
    </xf>
    <xf numFmtId="0" fontId="48" fillId="0" borderId="74" xfId="1247" applyFont="1" applyBorder="1" applyAlignment="1">
      <alignment horizontal="center" vertical="center"/>
    </xf>
    <xf numFmtId="0" fontId="48" fillId="0" borderId="75" xfId="1247" applyFont="1" applyBorder="1" applyAlignment="1">
      <alignment horizontal="center" vertical="center"/>
    </xf>
    <xf numFmtId="0" fontId="48" fillId="0" borderId="17" xfId="1247" applyFont="1" applyBorder="1" applyAlignment="1">
      <alignment horizontal="center" vertical="center" wrapText="1"/>
    </xf>
    <xf numFmtId="0" fontId="48" fillId="0" borderId="75" xfId="1247" applyFont="1" applyBorder="1" applyAlignment="1">
      <alignment horizontal="center" vertical="center" wrapText="1"/>
    </xf>
    <xf numFmtId="0" fontId="48" fillId="0" borderId="76" xfId="1247" applyFont="1" applyBorder="1" applyAlignment="1">
      <alignment horizontal="center" vertical="center" wrapText="1"/>
    </xf>
    <xf numFmtId="0" fontId="48" fillId="0" borderId="0" xfId="1247" applyFont="1" applyAlignment="1">
      <alignment horizontal="center" vertical="center"/>
    </xf>
    <xf numFmtId="0" fontId="49" fillId="0" borderId="23" xfId="1247" applyFont="1" applyBorder="1" applyAlignment="1">
      <alignment horizontal="center"/>
    </xf>
    <xf numFmtId="37" fontId="49" fillId="0" borderId="25" xfId="1247" applyNumberFormat="1" applyFont="1" applyBorder="1" applyAlignment="1">
      <alignment horizontal="center"/>
    </xf>
    <xf numFmtId="37" fontId="49" fillId="0" borderId="77" xfId="1247" applyNumberFormat="1" applyFont="1" applyBorder="1" applyAlignment="1">
      <alignment horizontal="center"/>
    </xf>
    <xf numFmtId="37" fontId="49" fillId="0" borderId="71" xfId="1247" applyNumberFormat="1" applyFont="1" applyBorder="1" applyAlignment="1">
      <alignment horizontal="center"/>
    </xf>
    <xf numFmtId="37" fontId="49" fillId="0" borderId="23" xfId="1247" applyNumberFormat="1" applyFont="1" applyBorder="1" applyAlignment="1">
      <alignment horizontal="center"/>
    </xf>
    <xf numFmtId="0" fontId="49" fillId="0" borderId="0" xfId="1247" applyFont="1" applyAlignment="1">
      <alignment horizontal="center"/>
    </xf>
    <xf numFmtId="0" fontId="49" fillId="0" borderId="44" xfId="1247" applyFont="1" applyBorder="1" applyAlignment="1">
      <alignment horizontal="center"/>
    </xf>
    <xf numFmtId="37" fontId="49" fillId="0" borderId="14" xfId="1247" applyNumberFormat="1" applyFont="1" applyBorder="1" applyAlignment="1">
      <alignment horizontal="center"/>
    </xf>
    <xf numFmtId="37" fontId="49" fillId="0" borderId="19" xfId="1247" applyNumberFormat="1" applyFont="1" applyBorder="1" applyAlignment="1">
      <alignment horizontal="center"/>
    </xf>
    <xf numFmtId="37" fontId="49" fillId="0" borderId="72" xfId="1247" applyNumberFormat="1" applyFont="1" applyBorder="1" applyAlignment="1">
      <alignment horizontal="center"/>
    </xf>
    <xf numFmtId="37" fontId="49" fillId="0" borderId="44" xfId="1247" applyNumberFormat="1" applyFont="1" applyBorder="1" applyAlignment="1">
      <alignment horizontal="center"/>
    </xf>
    <xf numFmtId="0" fontId="49" fillId="0" borderId="15" xfId="1247" applyFont="1" applyBorder="1" applyAlignment="1">
      <alignment horizontal="center"/>
    </xf>
    <xf numFmtId="37" fontId="49" fillId="0" borderId="16" xfId="1247" applyNumberFormat="1" applyFont="1" applyBorder="1" applyAlignment="1">
      <alignment horizontal="center"/>
    </xf>
    <xf numFmtId="37" fontId="49" fillId="0" borderId="79" xfId="1247" applyNumberFormat="1" applyFont="1" applyBorder="1" applyAlignment="1">
      <alignment horizontal="center"/>
    </xf>
    <xf numFmtId="37" fontId="49" fillId="0" borderId="73" xfId="1247" applyNumberFormat="1" applyFont="1" applyBorder="1" applyAlignment="1">
      <alignment horizontal="center"/>
    </xf>
    <xf numFmtId="37" fontId="49" fillId="0" borderId="15" xfId="1247" applyNumberFormat="1" applyFont="1" applyBorder="1" applyAlignment="1">
      <alignment horizontal="center"/>
    </xf>
    <xf numFmtId="0" fontId="49" fillId="47" borderId="80" xfId="1247" applyFont="1" applyFill="1" applyBorder="1" applyAlignment="1">
      <alignment horizontal="center"/>
    </xf>
    <xf numFmtId="37" fontId="49" fillId="47" borderId="81" xfId="1247" applyNumberFormat="1" applyFont="1" applyFill="1" applyBorder="1" applyAlignment="1">
      <alignment horizontal="center"/>
    </xf>
    <xf numFmtId="37" fontId="49" fillId="47" borderId="82" xfId="1247" applyNumberFormat="1" applyFont="1" applyFill="1" applyBorder="1" applyAlignment="1">
      <alignment horizontal="center"/>
    </xf>
    <xf numFmtId="37" fontId="49" fillId="47" borderId="69" xfId="1247" applyNumberFormat="1" applyFont="1" applyFill="1" applyBorder="1" applyAlignment="1">
      <alignment horizontal="center"/>
    </xf>
    <xf numFmtId="37" fontId="49" fillId="47" borderId="80" xfId="1247" applyNumberFormat="1" applyFont="1" applyFill="1" applyBorder="1" applyAlignment="1">
      <alignment horizontal="center"/>
    </xf>
    <xf numFmtId="0" fontId="49" fillId="0" borderId="83" xfId="1247" applyFont="1" applyBorder="1" applyAlignment="1">
      <alignment horizontal="center"/>
    </xf>
    <xf numFmtId="37" fontId="49" fillId="0" borderId="84" xfId="1247" applyNumberFormat="1" applyFont="1" applyBorder="1" applyAlignment="1">
      <alignment horizontal="center"/>
    </xf>
    <xf numFmtId="37" fontId="49" fillId="0" borderId="85" xfId="1247" applyNumberFormat="1" applyFont="1" applyBorder="1" applyAlignment="1">
      <alignment horizontal="center"/>
    </xf>
    <xf numFmtId="37" fontId="49" fillId="0" borderId="18" xfId="1247" applyNumberFormat="1" applyFont="1" applyBorder="1" applyAlignment="1">
      <alignment horizontal="center"/>
    </xf>
    <xf numFmtId="37" fontId="49" fillId="0" borderId="83" xfId="1247" applyNumberFormat="1" applyFont="1" applyBorder="1" applyAlignment="1">
      <alignment horizontal="center"/>
    </xf>
    <xf numFmtId="0" fontId="49" fillId="48" borderId="80" xfId="1247" applyFont="1" applyFill="1" applyBorder="1" applyAlignment="1">
      <alignment horizontal="center"/>
    </xf>
    <xf numFmtId="37" fontId="49" fillId="48" borderId="81" xfId="1247" applyNumberFormat="1" applyFont="1" applyFill="1" applyBorder="1" applyAlignment="1">
      <alignment horizontal="center"/>
    </xf>
    <xf numFmtId="37" fontId="49" fillId="48" borderId="82" xfId="1247" applyNumberFormat="1" applyFont="1" applyFill="1" applyBorder="1" applyAlignment="1">
      <alignment horizontal="center"/>
    </xf>
    <xf numFmtId="37" fontId="49" fillId="48" borderId="69" xfId="1247" applyNumberFormat="1" applyFont="1" applyFill="1" applyBorder="1" applyAlignment="1">
      <alignment horizontal="center"/>
    </xf>
    <xf numFmtId="37" fontId="49" fillId="48" borderId="80" xfId="1247" applyNumberFormat="1" applyFont="1" applyFill="1" applyBorder="1" applyAlignment="1">
      <alignment horizontal="center"/>
    </xf>
    <xf numFmtId="0" fontId="49" fillId="49" borderId="86" xfId="1247" applyFont="1" applyFill="1" applyBorder="1" applyAlignment="1">
      <alignment horizontal="center"/>
    </xf>
    <xf numFmtId="37" fontId="49" fillId="49" borderId="87" xfId="1247" applyNumberFormat="1" applyFont="1" applyFill="1" applyBorder="1" applyAlignment="1">
      <alignment horizontal="center"/>
    </xf>
    <xf numFmtId="37" fontId="49" fillId="49" borderId="88" xfId="1247" applyNumberFormat="1" applyFont="1" applyFill="1" applyBorder="1" applyAlignment="1">
      <alignment horizontal="center"/>
    </xf>
    <xf numFmtId="37" fontId="49" fillId="49" borderId="46" xfId="1247" applyNumberFormat="1" applyFont="1" applyFill="1" applyBorder="1" applyAlignment="1">
      <alignment horizontal="center"/>
    </xf>
    <xf numFmtId="37" fontId="49" fillId="49" borderId="86" xfId="1247" applyNumberFormat="1" applyFont="1" applyFill="1" applyBorder="1" applyAlignment="1">
      <alignment horizontal="center"/>
    </xf>
    <xf numFmtId="0" fontId="48" fillId="0" borderId="45" xfId="1247" applyFont="1" applyBorder="1" applyAlignment="1">
      <alignment horizontal="center" vertical="center" textRotation="90" shrinkToFit="1"/>
    </xf>
    <xf numFmtId="0" fontId="48" fillId="0" borderId="62" xfId="1247" applyFont="1" applyBorder="1" applyAlignment="1">
      <alignment vertical="center" textRotation="90"/>
    </xf>
    <xf numFmtId="0" fontId="48" fillId="0" borderId="70" xfId="1247" applyFont="1" applyFill="1" applyBorder="1" applyAlignment="1">
      <alignment horizontal="center"/>
    </xf>
    <xf numFmtId="37" fontId="48" fillId="0" borderId="70" xfId="1247" applyNumberFormat="1" applyFont="1" applyFill="1" applyBorder="1" applyAlignment="1">
      <alignment horizontal="center"/>
    </xf>
    <xf numFmtId="37" fontId="48" fillId="0" borderId="67" xfId="1247" applyNumberFormat="1" applyFont="1" applyFill="1" applyBorder="1" applyAlignment="1">
      <alignment horizontal="center"/>
    </xf>
    <xf numFmtId="37" fontId="48" fillId="0" borderId="70" xfId="1247" applyNumberFormat="1" applyFont="1" applyFill="1" applyBorder="1" applyAlignment="1">
      <alignment horizontal="center" vertical="center"/>
    </xf>
    <xf numFmtId="0" fontId="48" fillId="0" borderId="0" xfId="1247" applyFont="1" applyAlignment="1">
      <alignment horizontal="center"/>
    </xf>
    <xf numFmtId="9" fontId="48" fillId="0" borderId="70" xfId="1247" applyNumberFormat="1" applyFont="1" applyFill="1" applyBorder="1" applyAlignment="1">
      <alignment horizontal="center"/>
    </xf>
    <xf numFmtId="9" fontId="48" fillId="0" borderId="69" xfId="1247" applyNumberFormat="1" applyFont="1" applyFill="1" applyBorder="1" applyAlignment="1">
      <alignment horizontal="center"/>
    </xf>
    <xf numFmtId="0" fontId="49" fillId="0" borderId="60" xfId="1246" applyFont="1" applyFill="1" applyBorder="1" applyAlignment="1">
      <alignment vertical="center"/>
    </xf>
    <xf numFmtId="0" fontId="49" fillId="0" borderId="0" xfId="1247" applyFont="1"/>
    <xf numFmtId="0" fontId="49" fillId="37" borderId="80" xfId="1247" applyFont="1" applyFill="1" applyBorder="1" applyAlignment="1">
      <alignment horizontal="center"/>
    </xf>
    <xf numFmtId="37" fontId="49" fillId="37" borderId="81" xfId="1247" applyNumberFormat="1" applyFont="1" applyFill="1" applyBorder="1" applyAlignment="1">
      <alignment horizontal="center"/>
    </xf>
    <xf numFmtId="37" fontId="49" fillId="37" borderId="82" xfId="1247" applyNumberFormat="1" applyFont="1" applyFill="1" applyBorder="1" applyAlignment="1">
      <alignment horizontal="center"/>
    </xf>
    <xf numFmtId="37" fontId="49" fillId="37" borderId="69" xfId="1247" applyNumberFormat="1" applyFont="1" applyFill="1" applyBorder="1" applyAlignment="1">
      <alignment horizontal="center"/>
    </xf>
    <xf numFmtId="37" fontId="49" fillId="37" borderId="80" xfId="1247" applyNumberFormat="1" applyFont="1" applyFill="1" applyBorder="1" applyAlignment="1">
      <alignment horizontal="center"/>
    </xf>
    <xf numFmtId="0" fontId="49" fillId="37" borderId="86" xfId="1247" applyFont="1" applyFill="1" applyBorder="1" applyAlignment="1">
      <alignment horizontal="center"/>
    </xf>
    <xf numFmtId="37" fontId="49" fillId="37" borderId="87" xfId="1247" applyNumberFormat="1" applyFont="1" applyFill="1" applyBorder="1" applyAlignment="1">
      <alignment horizontal="center"/>
    </xf>
    <xf numFmtId="37" fontId="49" fillId="37" borderId="88" xfId="1247" applyNumberFormat="1" applyFont="1" applyFill="1" applyBorder="1" applyAlignment="1">
      <alignment horizontal="center"/>
    </xf>
    <xf numFmtId="37" fontId="49" fillId="37" borderId="46" xfId="1247" applyNumberFormat="1" applyFont="1" applyFill="1" applyBorder="1" applyAlignment="1">
      <alignment horizontal="center"/>
    </xf>
    <xf numFmtId="37" fontId="49" fillId="37" borderId="86" xfId="1247" applyNumberFormat="1" applyFont="1" applyFill="1" applyBorder="1" applyAlignment="1">
      <alignment horizontal="center"/>
    </xf>
    <xf numFmtId="0" fontId="44" fillId="46" borderId="0" xfId="1246" applyNumberFormat="1" applyFont="1" applyAlignment="1">
      <alignment horizontal="centerContinuous" vertical="center"/>
    </xf>
    <xf numFmtId="0" fontId="44" fillId="46" borderId="0" xfId="1246" applyNumberFormat="1" applyFont="1" applyAlignment="1">
      <alignment vertical="center"/>
    </xf>
    <xf numFmtId="0" fontId="45" fillId="46" borderId="0" xfId="1246" applyNumberFormat="1" applyFont="1" applyAlignment="1"/>
    <xf numFmtId="0" fontId="44" fillId="0" borderId="0" xfId="1246" applyNumberFormat="1" applyFont="1" applyFill="1" applyAlignment="1">
      <alignment horizontal="centerContinuous" vertical="top"/>
    </xf>
    <xf numFmtId="0" fontId="50" fillId="0" borderId="0" xfId="1246" applyNumberFormat="1" applyFont="1" applyFill="1" applyAlignment="1">
      <alignment horizontal="centerContinuous" vertical="top"/>
    </xf>
    <xf numFmtId="0" fontId="44" fillId="0" borderId="0" xfId="1246" applyNumberFormat="1" applyFont="1" applyFill="1" applyAlignment="1">
      <alignment vertical="top"/>
    </xf>
    <xf numFmtId="0" fontId="51" fillId="34" borderId="89" xfId="1246" applyNumberFormat="1" applyFont="1" applyFill="1" applyBorder="1" applyAlignment="1">
      <alignment horizontal="centerContinuous" vertical="center"/>
    </xf>
    <xf numFmtId="0" fontId="52" fillId="34" borderId="90" xfId="1246" applyNumberFormat="1" applyFont="1" applyFill="1" applyBorder="1" applyAlignment="1">
      <alignment horizontal="centerContinuous" vertical="center"/>
    </xf>
    <xf numFmtId="0" fontId="52" fillId="34" borderId="91" xfId="1246" applyNumberFormat="1" applyFont="1" applyFill="1" applyBorder="1" applyAlignment="1">
      <alignment horizontal="centerContinuous" vertical="center"/>
    </xf>
    <xf numFmtId="0" fontId="52" fillId="34" borderId="92" xfId="1246" applyNumberFormat="1" applyFont="1" applyFill="1" applyBorder="1" applyAlignment="1">
      <alignment horizontal="center" vertical="center"/>
    </xf>
    <xf numFmtId="0" fontId="52" fillId="34" borderId="93" xfId="1246" applyNumberFormat="1" applyFont="1" applyFill="1" applyBorder="1" applyAlignment="1">
      <alignment horizontal="center" vertical="center"/>
    </xf>
    <xf numFmtId="0" fontId="52" fillId="34" borderId="94" xfId="1246" applyNumberFormat="1" applyFont="1" applyFill="1" applyBorder="1" applyAlignment="1">
      <alignment horizontal="center" vertical="center"/>
    </xf>
    <xf numFmtId="0" fontId="53" fillId="46" borderId="96" xfId="1246" applyNumberFormat="1" applyFont="1" applyBorder="1" applyAlignment="1">
      <alignment vertical="center"/>
    </xf>
    <xf numFmtId="1" fontId="54" fillId="33" borderId="96" xfId="0" applyNumberFormat="1" applyFont="1" applyFill="1" applyBorder="1" applyAlignment="1">
      <alignment horizontal="center"/>
    </xf>
    <xf numFmtId="1" fontId="55" fillId="0" borderId="96" xfId="0" applyNumberFormat="1" applyFont="1" applyBorder="1" applyAlignment="1">
      <alignment horizontal="center"/>
    </xf>
    <xf numFmtId="0" fontId="53" fillId="46" borderId="98" xfId="1246" applyNumberFormat="1" applyFont="1" applyBorder="1" applyAlignment="1">
      <alignment vertical="center"/>
    </xf>
    <xf numFmtId="1" fontId="54" fillId="0" borderId="98" xfId="0" applyNumberFormat="1" applyFont="1" applyBorder="1" applyAlignment="1">
      <alignment horizontal="center"/>
    </xf>
    <xf numFmtId="1" fontId="55" fillId="0" borderId="98" xfId="0" applyNumberFormat="1" applyFont="1" applyBorder="1" applyAlignment="1">
      <alignment horizontal="center"/>
    </xf>
    <xf numFmtId="0" fontId="52" fillId="38" borderId="99" xfId="1246" applyNumberFormat="1" applyFont="1" applyFill="1" applyBorder="1" applyAlignment="1">
      <alignment horizontal="center" vertical="center"/>
    </xf>
    <xf numFmtId="1" fontId="54" fillId="38" borderId="99" xfId="0" applyNumberFormat="1" applyFont="1" applyFill="1" applyBorder="1" applyAlignment="1">
      <alignment horizontal="center"/>
    </xf>
    <xf numFmtId="1" fontId="55" fillId="38" borderId="99" xfId="0" applyNumberFormat="1" applyFont="1" applyFill="1" applyBorder="1" applyAlignment="1">
      <alignment horizontal="center"/>
    </xf>
    <xf numFmtId="168" fontId="52" fillId="38" borderId="99" xfId="1246" applyNumberFormat="1" applyFont="1" applyFill="1" applyBorder="1" applyAlignment="1">
      <alignment horizontal="center" vertical="center"/>
    </xf>
    <xf numFmtId="0" fontId="53" fillId="46" borderId="0" xfId="1246" applyNumberFormat="1" applyFont="1" applyAlignment="1">
      <alignment vertical="center"/>
    </xf>
    <xf numFmtId="1" fontId="54" fillId="0" borderId="96" xfId="0" applyNumberFormat="1" applyFont="1" applyBorder="1" applyAlignment="1">
      <alignment horizontal="center"/>
    </xf>
    <xf numFmtId="0" fontId="53" fillId="46" borderId="101" xfId="1246" applyNumberFormat="1" applyFont="1" applyBorder="1" applyAlignment="1">
      <alignment vertical="center"/>
    </xf>
    <xf numFmtId="1" fontId="54" fillId="0" borderId="101" xfId="0" applyNumberFormat="1" applyFont="1" applyBorder="1" applyAlignment="1">
      <alignment horizontal="center"/>
    </xf>
    <xf numFmtId="1" fontId="55" fillId="0" borderId="101" xfId="0" applyNumberFormat="1" applyFont="1" applyBorder="1" applyAlignment="1">
      <alignment horizontal="center"/>
    </xf>
    <xf numFmtId="0" fontId="52" fillId="50" borderId="99" xfId="1246" applyNumberFormat="1" applyFont="1" applyFill="1" applyBorder="1" applyAlignment="1">
      <alignment horizontal="center" vertical="center"/>
    </xf>
    <xf numFmtId="1" fontId="54" fillId="50" borderId="99" xfId="0" applyNumberFormat="1" applyFont="1" applyFill="1" applyBorder="1" applyAlignment="1">
      <alignment horizontal="center"/>
    </xf>
    <xf numFmtId="1" fontId="55" fillId="50" borderId="99" xfId="0" applyNumberFormat="1" applyFont="1" applyFill="1" applyBorder="1" applyAlignment="1">
      <alignment horizontal="center"/>
    </xf>
    <xf numFmtId="168" fontId="52" fillId="50" borderId="99" xfId="1246" applyNumberFormat="1" applyFont="1" applyFill="1" applyBorder="1" applyAlignment="1">
      <alignment horizontal="center" vertical="center"/>
    </xf>
    <xf numFmtId="0" fontId="52" fillId="39" borderId="99" xfId="1246" applyNumberFormat="1" applyFont="1" applyFill="1" applyBorder="1" applyAlignment="1">
      <alignment horizontal="center" vertical="center"/>
    </xf>
    <xf numFmtId="1" fontId="54" fillId="39" borderId="99" xfId="0" applyNumberFormat="1" applyFont="1" applyFill="1" applyBorder="1" applyAlignment="1">
      <alignment horizontal="center"/>
    </xf>
    <xf numFmtId="1" fontId="55" fillId="39" borderId="99" xfId="0" applyNumberFormat="1" applyFont="1" applyFill="1" applyBorder="1" applyAlignment="1">
      <alignment horizontal="center"/>
    </xf>
    <xf numFmtId="168" fontId="52" fillId="39" borderId="99" xfId="1246" applyNumberFormat="1" applyFont="1" applyFill="1" applyBorder="1" applyAlignment="1">
      <alignment horizontal="center" vertical="center"/>
    </xf>
    <xf numFmtId="0" fontId="52" fillId="34" borderId="99" xfId="1246" applyNumberFormat="1" applyFont="1" applyFill="1" applyBorder="1" applyAlignment="1">
      <alignment horizontal="center" vertical="center"/>
    </xf>
    <xf numFmtId="1" fontId="52" fillId="34" borderId="99" xfId="1246" applyNumberFormat="1" applyFont="1" applyFill="1" applyBorder="1" applyAlignment="1">
      <alignment horizontal="center" vertical="center"/>
    </xf>
    <xf numFmtId="168" fontId="52" fillId="34" borderId="99" xfId="1246" applyNumberFormat="1" applyFont="1" applyFill="1" applyBorder="1" applyAlignment="1">
      <alignment horizontal="center" vertical="center"/>
    </xf>
    <xf numFmtId="0" fontId="23" fillId="0" borderId="102" xfId="2" applyFont="1" applyFill="1" applyBorder="1" applyAlignment="1">
      <alignment horizontal="centerContinuous"/>
    </xf>
    <xf numFmtId="0" fontId="23" fillId="0" borderId="103" xfId="2" applyFont="1" applyFill="1" applyBorder="1" applyAlignment="1">
      <alignment horizontal="centerContinuous"/>
    </xf>
    <xf numFmtId="0" fontId="23" fillId="0" borderId="104" xfId="2" applyFont="1" applyFill="1" applyBorder="1" applyAlignment="1">
      <alignment horizontal="centerContinuous"/>
    </xf>
    <xf numFmtId="167" fontId="0" fillId="0" borderId="0" xfId="0" applyNumberFormat="1"/>
    <xf numFmtId="3" fontId="40" fillId="0" borderId="105" xfId="3" applyNumberFormat="1" applyFont="1" applyFill="1" applyBorder="1" applyAlignment="1">
      <alignment horizontal="center"/>
    </xf>
    <xf numFmtId="3" fontId="40" fillId="0" borderId="105" xfId="2" applyNumberFormat="1" applyFont="1" applyFill="1" applyBorder="1" applyAlignment="1">
      <alignment horizontal="center"/>
    </xf>
    <xf numFmtId="2" fontId="0" fillId="0" borderId="0" xfId="0" applyNumberFormat="1"/>
    <xf numFmtId="0" fontId="56" fillId="51" borderId="102" xfId="0" applyFont="1" applyFill="1" applyBorder="1" applyAlignment="1">
      <alignment horizontal="centerContinuous" vertical="center"/>
    </xf>
    <xf numFmtId="0" fontId="56" fillId="51" borderId="103" xfId="0" applyFont="1" applyFill="1" applyBorder="1" applyAlignment="1">
      <alignment horizontal="centerContinuous" vertical="center"/>
    </xf>
    <xf numFmtId="0" fontId="56" fillId="51" borderId="104" xfId="0" applyFont="1" applyFill="1" applyBorder="1" applyAlignment="1">
      <alignment horizontal="centerContinuous" vertical="center"/>
    </xf>
    <xf numFmtId="0" fontId="57" fillId="51" borderId="70" xfId="0" applyFont="1" applyFill="1" applyBorder="1" applyAlignment="1">
      <alignment horizontal="center" vertical="center" wrapText="1"/>
    </xf>
    <xf numFmtId="169" fontId="57" fillId="51" borderId="104" xfId="0" applyNumberFormat="1" applyFont="1" applyFill="1" applyBorder="1" applyAlignment="1">
      <alignment horizontal="center" vertical="center" wrapText="1"/>
    </xf>
    <xf numFmtId="0" fontId="58" fillId="0" borderId="46" xfId="0" applyFont="1" applyBorder="1" applyAlignment="1">
      <alignment vertical="center"/>
    </xf>
    <xf numFmtId="0" fontId="58" fillId="0" borderId="65" xfId="0" applyNumberFormat="1" applyFont="1" applyBorder="1" applyAlignment="1">
      <alignment horizontal="center" vertical="center"/>
    </xf>
    <xf numFmtId="0" fontId="58" fillId="0" borderId="65" xfId="0" applyFont="1" applyBorder="1" applyAlignment="1">
      <alignment horizontal="center" vertical="center"/>
    </xf>
    <xf numFmtId="49" fontId="58" fillId="0" borderId="65" xfId="0" applyNumberFormat="1" applyFont="1" applyBorder="1" applyAlignment="1">
      <alignment horizontal="center" vertical="center"/>
    </xf>
    <xf numFmtId="0" fontId="59" fillId="52" borderId="46" xfId="0" applyFont="1" applyFill="1" applyBorder="1" applyAlignment="1">
      <alignment vertical="center"/>
    </xf>
    <xf numFmtId="0" fontId="56" fillId="52" borderId="65" xfId="0" applyNumberFormat="1" applyFont="1" applyFill="1" applyBorder="1" applyAlignment="1">
      <alignment horizontal="center" vertical="center"/>
    </xf>
    <xf numFmtId="49" fontId="56" fillId="52" borderId="65" xfId="0" applyNumberFormat="1" applyFont="1" applyFill="1" applyBorder="1" applyAlignment="1">
      <alignment horizontal="center" vertical="center"/>
    </xf>
    <xf numFmtId="0" fontId="56" fillId="52" borderId="65" xfId="0" applyFont="1" applyFill="1" applyBorder="1" applyAlignment="1">
      <alignment horizontal="center" vertical="center"/>
    </xf>
    <xf numFmtId="0" fontId="58" fillId="0" borderId="65" xfId="0" applyFont="1" applyBorder="1" applyAlignment="1">
      <alignment vertical="center"/>
    </xf>
    <xf numFmtId="0" fontId="31" fillId="0" borderId="0" xfId="1111" applyFont="1" applyAlignment="1">
      <alignment horizontal="center"/>
    </xf>
    <xf numFmtId="0" fontId="32" fillId="0" borderId="0" xfId="1111" applyFont="1" applyAlignment="1">
      <alignment horizontal="center"/>
    </xf>
    <xf numFmtId="0" fontId="34" fillId="0" borderId="0" xfId="1111" applyFont="1" applyAlignment="1">
      <alignment horizontal="center"/>
    </xf>
    <xf numFmtId="167" fontId="36" fillId="0" borderId="69" xfId="2" applyNumberFormat="1" applyFont="1" applyFill="1" applyBorder="1" applyAlignment="1">
      <alignment horizontal="center" vertical="center"/>
    </xf>
    <xf numFmtId="167" fontId="36" fillId="0" borderId="46" xfId="2" applyNumberFormat="1" applyFont="1" applyFill="1" applyBorder="1" applyAlignment="1">
      <alignment horizontal="center" vertical="center"/>
    </xf>
    <xf numFmtId="0" fontId="36" fillId="0" borderId="69" xfId="2" applyFont="1" applyFill="1" applyBorder="1" applyAlignment="1">
      <alignment horizontal="center" vertical="center" wrapText="1"/>
    </xf>
    <xf numFmtId="0" fontId="36" fillId="0" borderId="46" xfId="2" applyFont="1" applyFill="1" applyBorder="1" applyAlignment="1">
      <alignment horizontal="center" vertical="center" wrapText="1"/>
    </xf>
    <xf numFmtId="0" fontId="33" fillId="0" borderId="60" xfId="2" applyNumberFormat="1" applyFont="1" applyFill="1" applyBorder="1" applyAlignment="1">
      <alignment horizontal="center" vertical="center" wrapText="1"/>
    </xf>
    <xf numFmtId="0" fontId="33" fillId="0" borderId="62" xfId="2" applyNumberFormat="1" applyFont="1" applyFill="1" applyBorder="1" applyAlignment="1">
      <alignment horizontal="center" vertical="center" wrapText="1"/>
    </xf>
    <xf numFmtId="0" fontId="38" fillId="37" borderId="47" xfId="2" applyFont="1" applyFill="1" applyBorder="1" applyAlignment="1">
      <alignment horizontal="left"/>
    </xf>
    <xf numFmtId="0" fontId="38" fillId="37" borderId="56" xfId="2" applyFont="1" applyFill="1" applyBorder="1" applyAlignment="1">
      <alignment horizontal="left"/>
    </xf>
    <xf numFmtId="0" fontId="38" fillId="37" borderId="67" xfId="2" applyFont="1" applyFill="1" applyBorder="1" applyAlignment="1">
      <alignment horizontal="left"/>
    </xf>
    <xf numFmtId="0" fontId="38" fillId="37" borderId="68" xfId="2" applyFont="1" applyFill="1" applyBorder="1" applyAlignment="1">
      <alignment horizontal="left"/>
    </xf>
    <xf numFmtId="0" fontId="33" fillId="0" borderId="63" xfId="2" applyNumberFormat="1" applyFont="1" applyFill="1" applyBorder="1" applyAlignment="1">
      <alignment horizontal="center" vertical="center" wrapText="1"/>
    </xf>
    <xf numFmtId="0" fontId="33" fillId="0" borderId="65" xfId="2" applyNumberFormat="1" applyFont="1" applyFill="1" applyBorder="1" applyAlignment="1">
      <alignment horizontal="center" vertical="center" wrapText="1"/>
    </xf>
    <xf numFmtId="0" fontId="38" fillId="37" borderId="66" xfId="2" applyFont="1" applyFill="1" applyBorder="1" applyAlignment="1">
      <alignment horizontal="left"/>
    </xf>
    <xf numFmtId="0" fontId="38" fillId="44" borderId="67" xfId="2" applyFont="1" applyFill="1" applyBorder="1" applyAlignment="1">
      <alignment horizontal="left"/>
    </xf>
    <xf numFmtId="0" fontId="38" fillId="44" borderId="68" xfId="2" applyFont="1" applyFill="1" applyBorder="1" applyAlignment="1">
      <alignment horizontal="left"/>
    </xf>
    <xf numFmtId="0" fontId="38" fillId="39" borderId="67" xfId="2" applyFont="1" applyFill="1" applyBorder="1" applyAlignment="1">
      <alignment horizontal="right"/>
    </xf>
    <xf numFmtId="0" fontId="38" fillId="39" borderId="66" xfId="2" applyFont="1" applyFill="1" applyBorder="1" applyAlignment="1">
      <alignment horizontal="right"/>
    </xf>
    <xf numFmtId="0" fontId="38" fillId="37" borderId="11" xfId="2" applyFont="1" applyFill="1" applyBorder="1" applyAlignment="1">
      <alignment horizontal="left"/>
    </xf>
    <xf numFmtId="0" fontId="38" fillId="37" borderId="12" xfId="2" applyFont="1" applyFill="1" applyBorder="1" applyAlignment="1">
      <alignment horizontal="left"/>
    </xf>
    <xf numFmtId="0" fontId="48" fillId="0" borderId="69" xfId="1247" applyFont="1" applyBorder="1" applyAlignment="1">
      <alignment horizontal="center" vertical="center" textRotation="90"/>
    </xf>
    <xf numFmtId="0" fontId="48" fillId="0" borderId="78" xfId="1247" applyFont="1" applyBorder="1" applyAlignment="1">
      <alignment horizontal="center" vertical="center" textRotation="90"/>
    </xf>
    <xf numFmtId="0" fontId="48" fillId="0" borderId="46" xfId="1247" applyFont="1" applyBorder="1" applyAlignment="1">
      <alignment horizontal="center" vertical="center" textRotation="90"/>
    </xf>
    <xf numFmtId="0" fontId="0" fillId="38" borderId="95" xfId="0" applyFill="1" applyBorder="1" applyAlignment="1">
      <alignment horizontal="center" vertical="center" textRotation="90"/>
    </xf>
    <xf numFmtId="0" fontId="0" fillId="38" borderId="97" xfId="0" applyFill="1" applyBorder="1" applyAlignment="1">
      <alignment horizontal="center" vertical="center" textRotation="90"/>
    </xf>
    <xf numFmtId="0" fontId="0" fillId="38" borderId="100" xfId="0" applyFill="1" applyBorder="1" applyAlignment="1">
      <alignment horizontal="center" vertical="center" textRotation="90"/>
    </xf>
    <xf numFmtId="0" fontId="0" fillId="50" borderId="95" xfId="0" applyFill="1" applyBorder="1" applyAlignment="1">
      <alignment horizontal="center" vertical="center" textRotation="90"/>
    </xf>
    <xf numFmtId="0" fontId="0" fillId="50" borderId="97" xfId="0" applyFill="1" applyBorder="1" applyAlignment="1">
      <alignment horizontal="center" vertical="center" textRotation="90"/>
    </xf>
    <xf numFmtId="0" fontId="0" fillId="50" borderId="100" xfId="0" applyFill="1" applyBorder="1" applyAlignment="1">
      <alignment horizontal="center" vertical="center" textRotation="90"/>
    </xf>
    <xf numFmtId="0" fontId="54" fillId="39" borderId="95" xfId="1246" applyNumberFormat="1" applyFont="1" applyFill="1" applyBorder="1" applyAlignment="1">
      <alignment horizontal="center" vertical="center" textRotation="90"/>
    </xf>
    <xf numFmtId="0" fontId="54" fillId="39" borderId="97" xfId="1246" applyNumberFormat="1" applyFont="1" applyFill="1" applyBorder="1" applyAlignment="1">
      <alignment horizontal="center" vertical="center" textRotation="90"/>
    </xf>
    <xf numFmtId="0" fontId="54" fillId="39" borderId="100" xfId="1246" applyNumberFormat="1" applyFont="1" applyFill="1" applyBorder="1" applyAlignment="1">
      <alignment horizontal="center" vertical="center" textRotation="90"/>
    </xf>
  </cellXfs>
  <cellStyles count="1248">
    <cellStyle name="20% - Accent1 10" xfId="5"/>
    <cellStyle name="20% - Accent1 11" xfId="6"/>
    <cellStyle name="20% - Accent1 12" xfId="7"/>
    <cellStyle name="20% - Accent1 13" xfId="8"/>
    <cellStyle name="20% - Accent1 14" xfId="9"/>
    <cellStyle name="20% - Accent1 15" xfId="10"/>
    <cellStyle name="20% - Accent1 16" xfId="11"/>
    <cellStyle name="20% - Accent1 17" xfId="12"/>
    <cellStyle name="20% - Accent1 18" xfId="13"/>
    <cellStyle name="20% - Accent1 19" xfId="14"/>
    <cellStyle name="20% - Accent1 2" xfId="15"/>
    <cellStyle name="20% - Accent1 20" xfId="16"/>
    <cellStyle name="20% - Accent1 21" xfId="17"/>
    <cellStyle name="20% - Accent1 22" xfId="18"/>
    <cellStyle name="20% - Accent1 23" xfId="19"/>
    <cellStyle name="20% - Accent1 24" xfId="20"/>
    <cellStyle name="20% - Accent1 25" xfId="21"/>
    <cellStyle name="20% - Accent1 26" xfId="22"/>
    <cellStyle name="20% - Accent1 27" xfId="23"/>
    <cellStyle name="20% - Accent1 28" xfId="24"/>
    <cellStyle name="20% - Accent1 29" xfId="25"/>
    <cellStyle name="20% - Accent1 3" xfId="26"/>
    <cellStyle name="20% - Accent1 30" xfId="27"/>
    <cellStyle name="20% - Accent1 31" xfId="28"/>
    <cellStyle name="20% - Accent1 32" xfId="1114"/>
    <cellStyle name="20% - Accent1 33" xfId="1115"/>
    <cellStyle name="20% - Accent1 34" xfId="1116"/>
    <cellStyle name="20% - Accent1 35" xfId="1117"/>
    <cellStyle name="20% - Accent1 4" xfId="29"/>
    <cellStyle name="20% - Accent1 5" xfId="30"/>
    <cellStyle name="20% - Accent1 6" xfId="31"/>
    <cellStyle name="20% - Accent1 7" xfId="32"/>
    <cellStyle name="20% - Accent1 8" xfId="33"/>
    <cellStyle name="20% - Accent1 9" xfId="34"/>
    <cellStyle name="20% - Accent2 10" xfId="35"/>
    <cellStyle name="20% - Accent2 11" xfId="36"/>
    <cellStyle name="20% - Accent2 12" xfId="37"/>
    <cellStyle name="20% - Accent2 13" xfId="38"/>
    <cellStyle name="20% - Accent2 14" xfId="39"/>
    <cellStyle name="20% - Accent2 15" xfId="40"/>
    <cellStyle name="20% - Accent2 16" xfId="41"/>
    <cellStyle name="20% - Accent2 17" xfId="42"/>
    <cellStyle name="20% - Accent2 18" xfId="43"/>
    <cellStyle name="20% - Accent2 19" xfId="44"/>
    <cellStyle name="20% - Accent2 2" xfId="45"/>
    <cellStyle name="20% - Accent2 20" xfId="46"/>
    <cellStyle name="20% - Accent2 21" xfId="47"/>
    <cellStyle name="20% - Accent2 22" xfId="48"/>
    <cellStyle name="20% - Accent2 23" xfId="49"/>
    <cellStyle name="20% - Accent2 24" xfId="50"/>
    <cellStyle name="20% - Accent2 25" xfId="51"/>
    <cellStyle name="20% - Accent2 26" xfId="52"/>
    <cellStyle name="20% - Accent2 27" xfId="53"/>
    <cellStyle name="20% - Accent2 28" xfId="54"/>
    <cellStyle name="20% - Accent2 29" xfId="55"/>
    <cellStyle name="20% - Accent2 3" xfId="56"/>
    <cellStyle name="20% - Accent2 30" xfId="57"/>
    <cellStyle name="20% - Accent2 31" xfId="58"/>
    <cellStyle name="20% - Accent2 32" xfId="1118"/>
    <cellStyle name="20% - Accent2 33" xfId="1119"/>
    <cellStyle name="20% - Accent2 34" xfId="1120"/>
    <cellStyle name="20% - Accent2 35" xfId="1121"/>
    <cellStyle name="20% - Accent2 4" xfId="59"/>
    <cellStyle name="20% - Accent2 5" xfId="60"/>
    <cellStyle name="20% - Accent2 6" xfId="61"/>
    <cellStyle name="20% - Accent2 7" xfId="62"/>
    <cellStyle name="20% - Accent2 8" xfId="63"/>
    <cellStyle name="20% - Accent2 9" xfId="64"/>
    <cellStyle name="20% - Accent3 10" xfId="65"/>
    <cellStyle name="20% - Accent3 11" xfId="66"/>
    <cellStyle name="20% - Accent3 12" xfId="67"/>
    <cellStyle name="20% - Accent3 13" xfId="68"/>
    <cellStyle name="20% - Accent3 14" xfId="69"/>
    <cellStyle name="20% - Accent3 15" xfId="70"/>
    <cellStyle name="20% - Accent3 16" xfId="71"/>
    <cellStyle name="20% - Accent3 17" xfId="72"/>
    <cellStyle name="20% - Accent3 18" xfId="73"/>
    <cellStyle name="20% - Accent3 19" xfId="74"/>
    <cellStyle name="20% - Accent3 2" xfId="75"/>
    <cellStyle name="20% - Accent3 20" xfId="76"/>
    <cellStyle name="20% - Accent3 21" xfId="77"/>
    <cellStyle name="20% - Accent3 22" xfId="78"/>
    <cellStyle name="20% - Accent3 23" xfId="79"/>
    <cellStyle name="20% - Accent3 24" xfId="80"/>
    <cellStyle name="20% - Accent3 25" xfId="81"/>
    <cellStyle name="20% - Accent3 26" xfId="82"/>
    <cellStyle name="20% - Accent3 27" xfId="83"/>
    <cellStyle name="20% - Accent3 28" xfId="84"/>
    <cellStyle name="20% - Accent3 29" xfId="85"/>
    <cellStyle name="20% - Accent3 3" xfId="86"/>
    <cellStyle name="20% - Accent3 30" xfId="87"/>
    <cellStyle name="20% - Accent3 31" xfId="88"/>
    <cellStyle name="20% - Accent3 32" xfId="1122"/>
    <cellStyle name="20% - Accent3 33" xfId="1123"/>
    <cellStyle name="20% - Accent3 34" xfId="1124"/>
    <cellStyle name="20% - Accent3 35" xfId="1125"/>
    <cellStyle name="20% - Accent3 4" xfId="89"/>
    <cellStyle name="20% - Accent3 5" xfId="90"/>
    <cellStyle name="20% - Accent3 6" xfId="91"/>
    <cellStyle name="20% - Accent3 7" xfId="92"/>
    <cellStyle name="20% - Accent3 8" xfId="93"/>
    <cellStyle name="20% - Accent3 9" xfId="94"/>
    <cellStyle name="20% - Accent4 10" xfId="95"/>
    <cellStyle name="20% - Accent4 11" xfId="96"/>
    <cellStyle name="20% - Accent4 12" xfId="97"/>
    <cellStyle name="20% - Accent4 13" xfId="98"/>
    <cellStyle name="20% - Accent4 14" xfId="99"/>
    <cellStyle name="20% - Accent4 15" xfId="100"/>
    <cellStyle name="20% - Accent4 16" xfId="101"/>
    <cellStyle name="20% - Accent4 17" xfId="102"/>
    <cellStyle name="20% - Accent4 18" xfId="103"/>
    <cellStyle name="20% - Accent4 19" xfId="104"/>
    <cellStyle name="20% - Accent4 2" xfId="105"/>
    <cellStyle name="20% - Accent4 20" xfId="106"/>
    <cellStyle name="20% - Accent4 21" xfId="107"/>
    <cellStyle name="20% - Accent4 22" xfId="108"/>
    <cellStyle name="20% - Accent4 23" xfId="109"/>
    <cellStyle name="20% - Accent4 24" xfId="110"/>
    <cellStyle name="20% - Accent4 25" xfId="111"/>
    <cellStyle name="20% - Accent4 26" xfId="112"/>
    <cellStyle name="20% - Accent4 27" xfId="113"/>
    <cellStyle name="20% - Accent4 28" xfId="114"/>
    <cellStyle name="20% - Accent4 29" xfId="115"/>
    <cellStyle name="20% - Accent4 3" xfId="116"/>
    <cellStyle name="20% - Accent4 30" xfId="117"/>
    <cellStyle name="20% - Accent4 31" xfId="118"/>
    <cellStyle name="20% - Accent4 32" xfId="1126"/>
    <cellStyle name="20% - Accent4 33" xfId="1127"/>
    <cellStyle name="20% - Accent4 34" xfId="1128"/>
    <cellStyle name="20% - Accent4 35" xfId="1129"/>
    <cellStyle name="20% - Accent4 4" xfId="119"/>
    <cellStyle name="20% - Accent4 5" xfId="120"/>
    <cellStyle name="20% - Accent4 6" xfId="121"/>
    <cellStyle name="20% - Accent4 7" xfId="122"/>
    <cellStyle name="20% - Accent4 8" xfId="123"/>
    <cellStyle name="20% - Accent4 9" xfId="124"/>
    <cellStyle name="20% - Accent5 10" xfId="125"/>
    <cellStyle name="20% - Accent5 11" xfId="126"/>
    <cellStyle name="20% - Accent5 12" xfId="127"/>
    <cellStyle name="20% - Accent5 13" xfId="128"/>
    <cellStyle name="20% - Accent5 14" xfId="129"/>
    <cellStyle name="20% - Accent5 15" xfId="130"/>
    <cellStyle name="20% - Accent5 16" xfId="131"/>
    <cellStyle name="20% - Accent5 17" xfId="132"/>
    <cellStyle name="20% - Accent5 18" xfId="133"/>
    <cellStyle name="20% - Accent5 19" xfId="134"/>
    <cellStyle name="20% - Accent5 2" xfId="135"/>
    <cellStyle name="20% - Accent5 20" xfId="136"/>
    <cellStyle name="20% - Accent5 21" xfId="137"/>
    <cellStyle name="20% - Accent5 22" xfId="138"/>
    <cellStyle name="20% - Accent5 23" xfId="139"/>
    <cellStyle name="20% - Accent5 24" xfId="140"/>
    <cellStyle name="20% - Accent5 25" xfId="141"/>
    <cellStyle name="20% - Accent5 26" xfId="142"/>
    <cellStyle name="20% - Accent5 27" xfId="143"/>
    <cellStyle name="20% - Accent5 28" xfId="144"/>
    <cellStyle name="20% - Accent5 29" xfId="145"/>
    <cellStyle name="20% - Accent5 3" xfId="146"/>
    <cellStyle name="20% - Accent5 30" xfId="147"/>
    <cellStyle name="20% - Accent5 31" xfId="148"/>
    <cellStyle name="20% - Accent5 32" xfId="1130"/>
    <cellStyle name="20% - Accent5 33" xfId="1131"/>
    <cellStyle name="20% - Accent5 34" xfId="1132"/>
    <cellStyle name="20% - Accent5 35" xfId="1133"/>
    <cellStyle name="20% - Accent5 4" xfId="149"/>
    <cellStyle name="20% - Accent5 5" xfId="150"/>
    <cellStyle name="20% - Accent5 6" xfId="151"/>
    <cellStyle name="20% - Accent5 7" xfId="152"/>
    <cellStyle name="20% - Accent5 8" xfId="153"/>
    <cellStyle name="20% - Accent5 9" xfId="154"/>
    <cellStyle name="20% - Accent6 10" xfId="155"/>
    <cellStyle name="20% - Accent6 11" xfId="156"/>
    <cellStyle name="20% - Accent6 12" xfId="157"/>
    <cellStyle name="20% - Accent6 13" xfId="158"/>
    <cellStyle name="20% - Accent6 14" xfId="159"/>
    <cellStyle name="20% - Accent6 15" xfId="160"/>
    <cellStyle name="20% - Accent6 16" xfId="161"/>
    <cellStyle name="20% - Accent6 17" xfId="162"/>
    <cellStyle name="20% - Accent6 18" xfId="163"/>
    <cellStyle name="20% - Accent6 19" xfId="164"/>
    <cellStyle name="20% - Accent6 2" xfId="165"/>
    <cellStyle name="20% - Accent6 20" xfId="166"/>
    <cellStyle name="20% - Accent6 21" xfId="167"/>
    <cellStyle name="20% - Accent6 22" xfId="168"/>
    <cellStyle name="20% - Accent6 23" xfId="169"/>
    <cellStyle name="20% - Accent6 24" xfId="170"/>
    <cellStyle name="20% - Accent6 25" xfId="171"/>
    <cellStyle name="20% - Accent6 26" xfId="172"/>
    <cellStyle name="20% - Accent6 27" xfId="173"/>
    <cellStyle name="20% - Accent6 28" xfId="174"/>
    <cellStyle name="20% - Accent6 29" xfId="175"/>
    <cellStyle name="20% - Accent6 3" xfId="176"/>
    <cellStyle name="20% - Accent6 30" xfId="177"/>
    <cellStyle name="20% - Accent6 31" xfId="178"/>
    <cellStyle name="20% - Accent6 32" xfId="1134"/>
    <cellStyle name="20% - Accent6 33" xfId="1135"/>
    <cellStyle name="20% - Accent6 34" xfId="1136"/>
    <cellStyle name="20% - Accent6 35" xfId="1137"/>
    <cellStyle name="20% - Accent6 4" xfId="179"/>
    <cellStyle name="20% - Accent6 5" xfId="180"/>
    <cellStyle name="20% - Accent6 6" xfId="181"/>
    <cellStyle name="20% - Accent6 7" xfId="182"/>
    <cellStyle name="20% - Accent6 8" xfId="183"/>
    <cellStyle name="20% - Accent6 9" xfId="184"/>
    <cellStyle name="291" xfId="185"/>
    <cellStyle name="2l" xfId="186"/>
    <cellStyle name="40% - Accent1 10" xfId="187"/>
    <cellStyle name="40% - Accent1 11" xfId="188"/>
    <cellStyle name="40% - Accent1 12" xfId="189"/>
    <cellStyle name="40% - Accent1 13" xfId="190"/>
    <cellStyle name="40% - Accent1 14" xfId="191"/>
    <cellStyle name="40% - Accent1 15" xfId="192"/>
    <cellStyle name="40% - Accent1 16" xfId="193"/>
    <cellStyle name="40% - Accent1 17" xfId="194"/>
    <cellStyle name="40% - Accent1 18" xfId="195"/>
    <cellStyle name="40% - Accent1 19" xfId="196"/>
    <cellStyle name="40% - Accent1 2" xfId="197"/>
    <cellStyle name="40% - Accent1 20" xfId="198"/>
    <cellStyle name="40% - Accent1 21" xfId="199"/>
    <cellStyle name="40% - Accent1 22" xfId="200"/>
    <cellStyle name="40% - Accent1 23" xfId="201"/>
    <cellStyle name="40% - Accent1 24" xfId="202"/>
    <cellStyle name="40% - Accent1 25" xfId="203"/>
    <cellStyle name="40% - Accent1 26" xfId="204"/>
    <cellStyle name="40% - Accent1 27" xfId="205"/>
    <cellStyle name="40% - Accent1 28" xfId="206"/>
    <cellStyle name="40% - Accent1 29" xfId="207"/>
    <cellStyle name="40% - Accent1 3" xfId="208"/>
    <cellStyle name="40% - Accent1 30" xfId="209"/>
    <cellStyle name="40% - Accent1 31" xfId="210"/>
    <cellStyle name="40% - Accent1 32" xfId="1138"/>
    <cellStyle name="40% - Accent1 33" xfId="1139"/>
    <cellStyle name="40% - Accent1 34" xfId="1140"/>
    <cellStyle name="40% - Accent1 35" xfId="1141"/>
    <cellStyle name="40% - Accent1 4" xfId="211"/>
    <cellStyle name="40% - Accent1 5" xfId="212"/>
    <cellStyle name="40% - Accent1 6" xfId="213"/>
    <cellStyle name="40% - Accent1 7" xfId="214"/>
    <cellStyle name="40% - Accent1 8" xfId="215"/>
    <cellStyle name="40% - Accent1 9" xfId="216"/>
    <cellStyle name="40% - Accent2 10" xfId="217"/>
    <cellStyle name="40% - Accent2 11" xfId="218"/>
    <cellStyle name="40% - Accent2 12" xfId="219"/>
    <cellStyle name="40% - Accent2 13" xfId="220"/>
    <cellStyle name="40% - Accent2 14" xfId="221"/>
    <cellStyle name="40% - Accent2 15" xfId="222"/>
    <cellStyle name="40% - Accent2 16" xfId="223"/>
    <cellStyle name="40% - Accent2 17" xfId="224"/>
    <cellStyle name="40% - Accent2 18" xfId="225"/>
    <cellStyle name="40% - Accent2 19" xfId="226"/>
    <cellStyle name="40% - Accent2 2" xfId="227"/>
    <cellStyle name="40% - Accent2 20" xfId="228"/>
    <cellStyle name="40% - Accent2 21" xfId="229"/>
    <cellStyle name="40% - Accent2 22" xfId="230"/>
    <cellStyle name="40% - Accent2 23" xfId="231"/>
    <cellStyle name="40% - Accent2 24" xfId="232"/>
    <cellStyle name="40% - Accent2 25" xfId="233"/>
    <cellStyle name="40% - Accent2 26" xfId="234"/>
    <cellStyle name="40% - Accent2 27" xfId="235"/>
    <cellStyle name="40% - Accent2 28" xfId="236"/>
    <cellStyle name="40% - Accent2 29" xfId="237"/>
    <cellStyle name="40% - Accent2 3" xfId="238"/>
    <cellStyle name="40% - Accent2 30" xfId="239"/>
    <cellStyle name="40% - Accent2 31" xfId="240"/>
    <cellStyle name="40% - Accent2 32" xfId="1142"/>
    <cellStyle name="40% - Accent2 33" xfId="1143"/>
    <cellStyle name="40% - Accent2 34" xfId="1144"/>
    <cellStyle name="40% - Accent2 35" xfId="1145"/>
    <cellStyle name="40% - Accent2 4" xfId="241"/>
    <cellStyle name="40% - Accent2 5" xfId="242"/>
    <cellStyle name="40% - Accent2 6" xfId="243"/>
    <cellStyle name="40% - Accent2 7" xfId="244"/>
    <cellStyle name="40% - Accent2 8" xfId="245"/>
    <cellStyle name="40% - Accent2 9" xfId="246"/>
    <cellStyle name="40% - Accent3 10" xfId="247"/>
    <cellStyle name="40% - Accent3 11" xfId="248"/>
    <cellStyle name="40% - Accent3 12" xfId="249"/>
    <cellStyle name="40% - Accent3 13" xfId="250"/>
    <cellStyle name="40% - Accent3 14" xfId="251"/>
    <cellStyle name="40% - Accent3 15" xfId="252"/>
    <cellStyle name="40% - Accent3 16" xfId="253"/>
    <cellStyle name="40% - Accent3 17" xfId="254"/>
    <cellStyle name="40% - Accent3 18" xfId="255"/>
    <cellStyle name="40% - Accent3 19" xfId="256"/>
    <cellStyle name="40% - Accent3 2" xfId="257"/>
    <cellStyle name="40% - Accent3 20" xfId="258"/>
    <cellStyle name="40% - Accent3 21" xfId="259"/>
    <cellStyle name="40% - Accent3 22" xfId="260"/>
    <cellStyle name="40% - Accent3 23" xfId="261"/>
    <cellStyle name="40% - Accent3 24" xfId="262"/>
    <cellStyle name="40% - Accent3 25" xfId="263"/>
    <cellStyle name="40% - Accent3 26" xfId="264"/>
    <cellStyle name="40% - Accent3 27" xfId="265"/>
    <cellStyle name="40% - Accent3 28" xfId="266"/>
    <cellStyle name="40% - Accent3 29" xfId="267"/>
    <cellStyle name="40% - Accent3 3" xfId="268"/>
    <cellStyle name="40% - Accent3 30" xfId="269"/>
    <cellStyle name="40% - Accent3 31" xfId="270"/>
    <cellStyle name="40% - Accent3 32" xfId="1146"/>
    <cellStyle name="40% - Accent3 33" xfId="1147"/>
    <cellStyle name="40% - Accent3 34" xfId="1148"/>
    <cellStyle name="40% - Accent3 35" xfId="1149"/>
    <cellStyle name="40% - Accent3 4" xfId="271"/>
    <cellStyle name="40% - Accent3 5" xfId="272"/>
    <cellStyle name="40% - Accent3 6" xfId="273"/>
    <cellStyle name="40% - Accent3 7" xfId="274"/>
    <cellStyle name="40% - Accent3 8" xfId="275"/>
    <cellStyle name="40% - Accent3 9" xfId="276"/>
    <cellStyle name="40% - Accent4 10" xfId="277"/>
    <cellStyle name="40% - Accent4 11" xfId="278"/>
    <cellStyle name="40% - Accent4 12" xfId="279"/>
    <cellStyle name="40% - Accent4 13" xfId="280"/>
    <cellStyle name="40% - Accent4 14" xfId="281"/>
    <cellStyle name="40% - Accent4 15" xfId="282"/>
    <cellStyle name="40% - Accent4 16" xfId="283"/>
    <cellStyle name="40% - Accent4 17" xfId="284"/>
    <cellStyle name="40% - Accent4 18" xfId="285"/>
    <cellStyle name="40% - Accent4 19" xfId="286"/>
    <cellStyle name="40% - Accent4 2" xfId="287"/>
    <cellStyle name="40% - Accent4 20" xfId="288"/>
    <cellStyle name="40% - Accent4 21" xfId="289"/>
    <cellStyle name="40% - Accent4 22" xfId="290"/>
    <cellStyle name="40% - Accent4 23" xfId="291"/>
    <cellStyle name="40% - Accent4 24" xfId="292"/>
    <cellStyle name="40% - Accent4 25" xfId="293"/>
    <cellStyle name="40% - Accent4 26" xfId="294"/>
    <cellStyle name="40% - Accent4 27" xfId="295"/>
    <cellStyle name="40% - Accent4 28" xfId="296"/>
    <cellStyle name="40% - Accent4 29" xfId="297"/>
    <cellStyle name="40% - Accent4 3" xfId="298"/>
    <cellStyle name="40% - Accent4 30" xfId="299"/>
    <cellStyle name="40% - Accent4 31" xfId="300"/>
    <cellStyle name="40% - Accent4 32" xfId="1150"/>
    <cellStyle name="40% - Accent4 33" xfId="1151"/>
    <cellStyle name="40% - Accent4 34" xfId="1152"/>
    <cellStyle name="40% - Accent4 35" xfId="1153"/>
    <cellStyle name="40% - Accent4 4" xfId="301"/>
    <cellStyle name="40% - Accent4 5" xfId="302"/>
    <cellStyle name="40% - Accent4 6" xfId="303"/>
    <cellStyle name="40% - Accent4 7" xfId="304"/>
    <cellStyle name="40% - Accent4 8" xfId="305"/>
    <cellStyle name="40% - Accent4 9" xfId="306"/>
    <cellStyle name="40% - Accent5 10" xfId="307"/>
    <cellStyle name="40% - Accent5 11" xfId="308"/>
    <cellStyle name="40% - Accent5 12" xfId="309"/>
    <cellStyle name="40% - Accent5 13" xfId="310"/>
    <cellStyle name="40% - Accent5 14" xfId="311"/>
    <cellStyle name="40% - Accent5 15" xfId="312"/>
    <cellStyle name="40% - Accent5 16" xfId="313"/>
    <cellStyle name="40% - Accent5 17" xfId="314"/>
    <cellStyle name="40% - Accent5 18" xfId="315"/>
    <cellStyle name="40% - Accent5 19" xfId="316"/>
    <cellStyle name="40% - Accent5 2" xfId="317"/>
    <cellStyle name="40% - Accent5 20" xfId="318"/>
    <cellStyle name="40% - Accent5 21" xfId="319"/>
    <cellStyle name="40% - Accent5 22" xfId="320"/>
    <cellStyle name="40% - Accent5 23" xfId="321"/>
    <cellStyle name="40% - Accent5 24" xfId="322"/>
    <cellStyle name="40% - Accent5 25" xfId="323"/>
    <cellStyle name="40% - Accent5 26" xfId="324"/>
    <cellStyle name="40% - Accent5 27" xfId="325"/>
    <cellStyle name="40% - Accent5 28" xfId="326"/>
    <cellStyle name="40% - Accent5 29" xfId="327"/>
    <cellStyle name="40% - Accent5 3" xfId="328"/>
    <cellStyle name="40% - Accent5 30" xfId="329"/>
    <cellStyle name="40% - Accent5 31" xfId="330"/>
    <cellStyle name="40% - Accent5 32" xfId="1154"/>
    <cellStyle name="40% - Accent5 33" xfId="1155"/>
    <cellStyle name="40% - Accent5 34" xfId="1156"/>
    <cellStyle name="40% - Accent5 35" xfId="1157"/>
    <cellStyle name="40% - Accent5 4" xfId="331"/>
    <cellStyle name="40% - Accent5 5" xfId="332"/>
    <cellStyle name="40% - Accent5 6" xfId="333"/>
    <cellStyle name="40% - Accent5 7" xfId="334"/>
    <cellStyle name="40% - Accent5 8" xfId="335"/>
    <cellStyle name="40% - Accent5 9" xfId="336"/>
    <cellStyle name="40% - Accent6 10" xfId="337"/>
    <cellStyle name="40% - Accent6 11" xfId="338"/>
    <cellStyle name="40% - Accent6 12" xfId="339"/>
    <cellStyle name="40% - Accent6 13" xfId="340"/>
    <cellStyle name="40% - Accent6 14" xfId="341"/>
    <cellStyle name="40% - Accent6 15" xfId="342"/>
    <cellStyle name="40% - Accent6 16" xfId="343"/>
    <cellStyle name="40% - Accent6 17" xfId="344"/>
    <cellStyle name="40% - Accent6 18" xfId="345"/>
    <cellStyle name="40% - Accent6 19" xfId="346"/>
    <cellStyle name="40% - Accent6 2" xfId="347"/>
    <cellStyle name="40% - Accent6 20" xfId="348"/>
    <cellStyle name="40% - Accent6 21" xfId="349"/>
    <cellStyle name="40% - Accent6 22" xfId="350"/>
    <cellStyle name="40% - Accent6 23" xfId="351"/>
    <cellStyle name="40% - Accent6 24" xfId="352"/>
    <cellStyle name="40% - Accent6 25" xfId="353"/>
    <cellStyle name="40% - Accent6 26" xfId="354"/>
    <cellStyle name="40% - Accent6 27" xfId="355"/>
    <cellStyle name="40% - Accent6 28" xfId="356"/>
    <cellStyle name="40% - Accent6 29" xfId="357"/>
    <cellStyle name="40% - Accent6 3" xfId="358"/>
    <cellStyle name="40% - Accent6 30" xfId="359"/>
    <cellStyle name="40% - Accent6 31" xfId="360"/>
    <cellStyle name="40% - Accent6 32" xfId="1158"/>
    <cellStyle name="40% - Accent6 33" xfId="1159"/>
    <cellStyle name="40% - Accent6 34" xfId="1160"/>
    <cellStyle name="40% - Accent6 35" xfId="1161"/>
    <cellStyle name="40% - Accent6 4" xfId="361"/>
    <cellStyle name="40% - Accent6 5" xfId="362"/>
    <cellStyle name="40% - Accent6 6" xfId="363"/>
    <cellStyle name="40% - Accent6 7" xfId="364"/>
    <cellStyle name="40% - Accent6 8" xfId="365"/>
    <cellStyle name="40% - Accent6 9" xfId="366"/>
    <cellStyle name="5/1/00" xfId="367"/>
    <cellStyle name="5/1/00 2" xfId="1162"/>
    <cellStyle name="5/1/00 3" xfId="1163"/>
    <cellStyle name="5/1/00 4" xfId="1164"/>
    <cellStyle name="5/1/00 5" xfId="1165"/>
    <cellStyle name="60% - Accent1 10" xfId="368"/>
    <cellStyle name="60% - Accent1 11" xfId="369"/>
    <cellStyle name="60% - Accent1 12" xfId="370"/>
    <cellStyle name="60% - Accent1 13" xfId="371"/>
    <cellStyle name="60% - Accent1 14" xfId="372"/>
    <cellStyle name="60% - Accent1 15" xfId="373"/>
    <cellStyle name="60% - Accent1 16" xfId="374"/>
    <cellStyle name="60% - Accent1 17" xfId="375"/>
    <cellStyle name="60% - Accent1 18" xfId="376"/>
    <cellStyle name="60% - Accent1 19" xfId="377"/>
    <cellStyle name="60% - Accent1 2" xfId="378"/>
    <cellStyle name="60% - Accent1 20" xfId="379"/>
    <cellStyle name="60% - Accent1 21" xfId="380"/>
    <cellStyle name="60% - Accent1 22" xfId="381"/>
    <cellStyle name="60% - Accent1 23" xfId="382"/>
    <cellStyle name="60% - Accent1 24" xfId="383"/>
    <cellStyle name="60% - Accent1 25" xfId="384"/>
    <cellStyle name="60% - Accent1 3" xfId="385"/>
    <cellStyle name="60% - Accent1 4" xfId="386"/>
    <cellStyle name="60% - Accent1 5" xfId="387"/>
    <cellStyle name="60% - Accent1 6" xfId="388"/>
    <cellStyle name="60% - Accent1 7" xfId="389"/>
    <cellStyle name="60% - Accent1 8" xfId="390"/>
    <cellStyle name="60% - Accent1 9" xfId="391"/>
    <cellStyle name="60% - Accent2 10" xfId="392"/>
    <cellStyle name="60% - Accent2 11" xfId="393"/>
    <cellStyle name="60% - Accent2 12" xfId="394"/>
    <cellStyle name="60% - Accent2 13" xfId="395"/>
    <cellStyle name="60% - Accent2 14" xfId="396"/>
    <cellStyle name="60% - Accent2 15" xfId="397"/>
    <cellStyle name="60% - Accent2 16" xfId="398"/>
    <cellStyle name="60% - Accent2 17" xfId="399"/>
    <cellStyle name="60% - Accent2 18" xfId="400"/>
    <cellStyle name="60% - Accent2 19" xfId="401"/>
    <cellStyle name="60% - Accent2 2" xfId="402"/>
    <cellStyle name="60% - Accent2 20" xfId="403"/>
    <cellStyle name="60% - Accent2 21" xfId="404"/>
    <cellStyle name="60% - Accent2 22" xfId="405"/>
    <cellStyle name="60% - Accent2 23" xfId="406"/>
    <cellStyle name="60% - Accent2 24" xfId="407"/>
    <cellStyle name="60% - Accent2 25" xfId="408"/>
    <cellStyle name="60% - Accent2 3" xfId="409"/>
    <cellStyle name="60% - Accent2 4" xfId="410"/>
    <cellStyle name="60% - Accent2 5" xfId="411"/>
    <cellStyle name="60% - Accent2 6" xfId="412"/>
    <cellStyle name="60% - Accent2 7" xfId="413"/>
    <cellStyle name="60% - Accent2 8" xfId="414"/>
    <cellStyle name="60% - Accent2 9" xfId="415"/>
    <cellStyle name="60% - Accent3 10" xfId="416"/>
    <cellStyle name="60% - Accent3 11" xfId="417"/>
    <cellStyle name="60% - Accent3 12" xfId="418"/>
    <cellStyle name="60% - Accent3 13" xfId="419"/>
    <cellStyle name="60% - Accent3 14" xfId="420"/>
    <cellStyle name="60% - Accent3 15" xfId="421"/>
    <cellStyle name="60% - Accent3 16" xfId="422"/>
    <cellStyle name="60% - Accent3 17" xfId="423"/>
    <cellStyle name="60% - Accent3 18" xfId="424"/>
    <cellStyle name="60% - Accent3 19" xfId="425"/>
    <cellStyle name="60% - Accent3 2" xfId="426"/>
    <cellStyle name="60% - Accent3 20" xfId="427"/>
    <cellStyle name="60% - Accent3 21" xfId="428"/>
    <cellStyle name="60% - Accent3 22" xfId="429"/>
    <cellStyle name="60% - Accent3 23" xfId="430"/>
    <cellStyle name="60% - Accent3 24" xfId="431"/>
    <cellStyle name="60% - Accent3 25" xfId="432"/>
    <cellStyle name="60% - Accent3 3" xfId="433"/>
    <cellStyle name="60% - Accent3 4" xfId="434"/>
    <cellStyle name="60% - Accent3 5" xfId="435"/>
    <cellStyle name="60% - Accent3 6" xfId="436"/>
    <cellStyle name="60% - Accent3 7" xfId="437"/>
    <cellStyle name="60% - Accent3 8" xfId="438"/>
    <cellStyle name="60% - Accent3 9" xfId="439"/>
    <cellStyle name="60% - Accent4 10" xfId="440"/>
    <cellStyle name="60% - Accent4 11" xfId="441"/>
    <cellStyle name="60% - Accent4 12" xfId="442"/>
    <cellStyle name="60% - Accent4 13" xfId="443"/>
    <cellStyle name="60% - Accent4 14" xfId="444"/>
    <cellStyle name="60% - Accent4 15" xfId="445"/>
    <cellStyle name="60% - Accent4 16" xfId="446"/>
    <cellStyle name="60% - Accent4 17" xfId="447"/>
    <cellStyle name="60% - Accent4 18" xfId="448"/>
    <cellStyle name="60% - Accent4 19" xfId="449"/>
    <cellStyle name="60% - Accent4 2" xfId="450"/>
    <cellStyle name="60% - Accent4 20" xfId="451"/>
    <cellStyle name="60% - Accent4 21" xfId="452"/>
    <cellStyle name="60% - Accent4 22" xfId="453"/>
    <cellStyle name="60% - Accent4 23" xfId="454"/>
    <cellStyle name="60% - Accent4 24" xfId="455"/>
    <cellStyle name="60% - Accent4 25" xfId="456"/>
    <cellStyle name="60% - Accent4 3" xfId="457"/>
    <cellStyle name="60% - Accent4 4" xfId="458"/>
    <cellStyle name="60% - Accent4 5" xfId="459"/>
    <cellStyle name="60% - Accent4 6" xfId="460"/>
    <cellStyle name="60% - Accent4 7" xfId="461"/>
    <cellStyle name="60% - Accent4 8" xfId="462"/>
    <cellStyle name="60% - Accent4 9" xfId="463"/>
    <cellStyle name="60% - Accent5 10" xfId="464"/>
    <cellStyle name="60% - Accent5 11" xfId="465"/>
    <cellStyle name="60% - Accent5 12" xfId="466"/>
    <cellStyle name="60% - Accent5 13" xfId="467"/>
    <cellStyle name="60% - Accent5 14" xfId="468"/>
    <cellStyle name="60% - Accent5 15" xfId="469"/>
    <cellStyle name="60% - Accent5 16" xfId="470"/>
    <cellStyle name="60% - Accent5 17" xfId="471"/>
    <cellStyle name="60% - Accent5 18" xfId="472"/>
    <cellStyle name="60% - Accent5 19" xfId="473"/>
    <cellStyle name="60% - Accent5 2" xfId="474"/>
    <cellStyle name="60% - Accent5 20" xfId="475"/>
    <cellStyle name="60% - Accent5 21" xfId="476"/>
    <cellStyle name="60% - Accent5 22" xfId="477"/>
    <cellStyle name="60% - Accent5 23" xfId="478"/>
    <cellStyle name="60% - Accent5 24" xfId="479"/>
    <cellStyle name="60% - Accent5 25" xfId="480"/>
    <cellStyle name="60% - Accent5 3" xfId="481"/>
    <cellStyle name="60% - Accent5 4" xfId="482"/>
    <cellStyle name="60% - Accent5 5" xfId="483"/>
    <cellStyle name="60% - Accent5 6" xfId="484"/>
    <cellStyle name="60% - Accent5 7" xfId="485"/>
    <cellStyle name="60% - Accent5 8" xfId="486"/>
    <cellStyle name="60% - Accent5 9" xfId="487"/>
    <cellStyle name="60% - Accent6 10" xfId="488"/>
    <cellStyle name="60% - Accent6 11" xfId="489"/>
    <cellStyle name="60% - Accent6 12" xfId="490"/>
    <cellStyle name="60% - Accent6 13" xfId="491"/>
    <cellStyle name="60% - Accent6 14" xfId="492"/>
    <cellStyle name="60% - Accent6 15" xfId="493"/>
    <cellStyle name="60% - Accent6 16" xfId="494"/>
    <cellStyle name="60% - Accent6 17" xfId="495"/>
    <cellStyle name="60% - Accent6 18" xfId="496"/>
    <cellStyle name="60% - Accent6 19" xfId="497"/>
    <cellStyle name="60% - Accent6 2" xfId="498"/>
    <cellStyle name="60% - Accent6 20" xfId="499"/>
    <cellStyle name="60% - Accent6 21" xfId="500"/>
    <cellStyle name="60% - Accent6 22" xfId="501"/>
    <cellStyle name="60% - Accent6 23" xfId="502"/>
    <cellStyle name="60% - Accent6 24" xfId="503"/>
    <cellStyle name="60% - Accent6 25" xfId="504"/>
    <cellStyle name="60% - Accent6 3" xfId="505"/>
    <cellStyle name="60% - Accent6 4" xfId="506"/>
    <cellStyle name="60% - Accent6 5" xfId="507"/>
    <cellStyle name="60% - Accent6 6" xfId="508"/>
    <cellStyle name="60% - Accent6 7" xfId="509"/>
    <cellStyle name="60% - Accent6 8" xfId="510"/>
    <cellStyle name="60% - Accent6 9" xfId="511"/>
    <cellStyle name="Accent1 10" xfId="512"/>
    <cellStyle name="Accent1 11" xfId="513"/>
    <cellStyle name="Accent1 12" xfId="514"/>
    <cellStyle name="Accent1 13" xfId="515"/>
    <cellStyle name="Accent1 14" xfId="516"/>
    <cellStyle name="Accent1 15" xfId="517"/>
    <cellStyle name="Accent1 16" xfId="518"/>
    <cellStyle name="Accent1 17" xfId="519"/>
    <cellStyle name="Accent1 18" xfId="520"/>
    <cellStyle name="Accent1 19" xfId="521"/>
    <cellStyle name="Accent1 2" xfId="522"/>
    <cellStyle name="Accent1 20" xfId="523"/>
    <cellStyle name="Accent1 21" xfId="524"/>
    <cellStyle name="Accent1 22" xfId="525"/>
    <cellStyle name="Accent1 23" xfId="526"/>
    <cellStyle name="Accent1 24" xfId="527"/>
    <cellStyle name="Accent1 25" xfId="528"/>
    <cellStyle name="Accent1 3" xfId="529"/>
    <cellStyle name="Accent1 4" xfId="530"/>
    <cellStyle name="Accent1 5" xfId="531"/>
    <cellStyle name="Accent1 6" xfId="532"/>
    <cellStyle name="Accent1 7" xfId="533"/>
    <cellStyle name="Accent1 8" xfId="534"/>
    <cellStyle name="Accent1 9" xfId="535"/>
    <cellStyle name="Accent2 10" xfId="536"/>
    <cellStyle name="Accent2 11" xfId="537"/>
    <cellStyle name="Accent2 12" xfId="538"/>
    <cellStyle name="Accent2 13" xfId="539"/>
    <cellStyle name="Accent2 14" xfId="540"/>
    <cellStyle name="Accent2 15" xfId="541"/>
    <cellStyle name="Accent2 16" xfId="542"/>
    <cellStyle name="Accent2 17" xfId="543"/>
    <cellStyle name="Accent2 18" xfId="544"/>
    <cellStyle name="Accent2 19" xfId="545"/>
    <cellStyle name="Accent2 2" xfId="546"/>
    <cellStyle name="Accent2 20" xfId="547"/>
    <cellStyle name="Accent2 21" xfId="548"/>
    <cellStyle name="Accent2 22" xfId="549"/>
    <cellStyle name="Accent2 23" xfId="550"/>
    <cellStyle name="Accent2 24" xfId="551"/>
    <cellStyle name="Accent2 25" xfId="552"/>
    <cellStyle name="Accent2 3" xfId="553"/>
    <cellStyle name="Accent2 4" xfId="554"/>
    <cellStyle name="Accent2 5" xfId="555"/>
    <cellStyle name="Accent2 6" xfId="556"/>
    <cellStyle name="Accent2 7" xfId="557"/>
    <cellStyle name="Accent2 8" xfId="558"/>
    <cellStyle name="Accent2 9" xfId="559"/>
    <cellStyle name="Accent3 10" xfId="560"/>
    <cellStyle name="Accent3 11" xfId="561"/>
    <cellStyle name="Accent3 12" xfId="562"/>
    <cellStyle name="Accent3 13" xfId="563"/>
    <cellStyle name="Accent3 14" xfId="564"/>
    <cellStyle name="Accent3 15" xfId="565"/>
    <cellStyle name="Accent3 16" xfId="566"/>
    <cellStyle name="Accent3 17" xfId="567"/>
    <cellStyle name="Accent3 18" xfId="568"/>
    <cellStyle name="Accent3 19" xfId="569"/>
    <cellStyle name="Accent3 2" xfId="570"/>
    <cellStyle name="Accent3 20" xfId="571"/>
    <cellStyle name="Accent3 21" xfId="572"/>
    <cellStyle name="Accent3 22" xfId="573"/>
    <cellStyle name="Accent3 23" xfId="574"/>
    <cellStyle name="Accent3 24" xfId="575"/>
    <cellStyle name="Accent3 25" xfId="576"/>
    <cellStyle name="Accent3 3" xfId="577"/>
    <cellStyle name="Accent3 4" xfId="578"/>
    <cellStyle name="Accent3 5" xfId="579"/>
    <cellStyle name="Accent3 6" xfId="580"/>
    <cellStyle name="Accent3 7" xfId="581"/>
    <cellStyle name="Accent3 8" xfId="582"/>
    <cellStyle name="Accent3 9" xfId="583"/>
    <cellStyle name="Accent4 10" xfId="584"/>
    <cellStyle name="Accent4 11" xfId="585"/>
    <cellStyle name="Accent4 12" xfId="586"/>
    <cellStyle name="Accent4 13" xfId="587"/>
    <cellStyle name="Accent4 14" xfId="588"/>
    <cellStyle name="Accent4 15" xfId="589"/>
    <cellStyle name="Accent4 16" xfId="590"/>
    <cellStyle name="Accent4 17" xfId="591"/>
    <cellStyle name="Accent4 18" xfId="592"/>
    <cellStyle name="Accent4 19" xfId="593"/>
    <cellStyle name="Accent4 2" xfId="594"/>
    <cellStyle name="Accent4 20" xfId="595"/>
    <cellStyle name="Accent4 21" xfId="596"/>
    <cellStyle name="Accent4 22" xfId="597"/>
    <cellStyle name="Accent4 23" xfId="598"/>
    <cellStyle name="Accent4 24" xfId="599"/>
    <cellStyle name="Accent4 25" xfId="600"/>
    <cellStyle name="Accent4 3" xfId="601"/>
    <cellStyle name="Accent4 4" xfId="602"/>
    <cellStyle name="Accent4 5" xfId="603"/>
    <cellStyle name="Accent4 6" xfId="604"/>
    <cellStyle name="Accent4 7" xfId="605"/>
    <cellStyle name="Accent4 8" xfId="606"/>
    <cellStyle name="Accent4 9" xfId="607"/>
    <cellStyle name="Accent5 10" xfId="608"/>
    <cellStyle name="Accent5 11" xfId="609"/>
    <cellStyle name="Accent5 12" xfId="610"/>
    <cellStyle name="Accent5 13" xfId="611"/>
    <cellStyle name="Accent5 14" xfId="612"/>
    <cellStyle name="Accent5 15" xfId="613"/>
    <cellStyle name="Accent5 16" xfId="614"/>
    <cellStyle name="Accent5 17" xfId="615"/>
    <cellStyle name="Accent5 18" xfId="616"/>
    <cellStyle name="Accent5 19" xfId="617"/>
    <cellStyle name="Accent5 2" xfId="618"/>
    <cellStyle name="Accent5 20" xfId="619"/>
    <cellStyle name="Accent5 21" xfId="620"/>
    <cellStyle name="Accent5 22" xfId="621"/>
    <cellStyle name="Accent5 23" xfId="622"/>
    <cellStyle name="Accent5 24" xfId="623"/>
    <cellStyle name="Accent5 25" xfId="624"/>
    <cellStyle name="Accent5 3" xfId="625"/>
    <cellStyle name="Accent5 4" xfId="626"/>
    <cellStyle name="Accent5 5" xfId="627"/>
    <cellStyle name="Accent5 6" xfId="628"/>
    <cellStyle name="Accent5 7" xfId="629"/>
    <cellStyle name="Accent5 8" xfId="630"/>
    <cellStyle name="Accent5 9" xfId="631"/>
    <cellStyle name="Accent6 10" xfId="632"/>
    <cellStyle name="Accent6 11" xfId="633"/>
    <cellStyle name="Accent6 12" xfId="634"/>
    <cellStyle name="Accent6 13" xfId="635"/>
    <cellStyle name="Accent6 14" xfId="636"/>
    <cellStyle name="Accent6 15" xfId="637"/>
    <cellStyle name="Accent6 16" xfId="638"/>
    <cellStyle name="Accent6 17" xfId="639"/>
    <cellStyle name="Accent6 18" xfId="640"/>
    <cellStyle name="Accent6 19" xfId="641"/>
    <cellStyle name="Accent6 2" xfId="642"/>
    <cellStyle name="Accent6 20" xfId="643"/>
    <cellStyle name="Accent6 21" xfId="644"/>
    <cellStyle name="Accent6 22" xfId="645"/>
    <cellStyle name="Accent6 23" xfId="646"/>
    <cellStyle name="Accent6 24" xfId="647"/>
    <cellStyle name="Accent6 25" xfId="648"/>
    <cellStyle name="Accent6 3" xfId="649"/>
    <cellStyle name="Accent6 4" xfId="650"/>
    <cellStyle name="Accent6 5" xfId="651"/>
    <cellStyle name="Accent6 6" xfId="652"/>
    <cellStyle name="Accent6 7" xfId="653"/>
    <cellStyle name="Accent6 8" xfId="654"/>
    <cellStyle name="Accent6 9" xfId="655"/>
    <cellStyle name="Bad 10" xfId="656"/>
    <cellStyle name="Bad 11" xfId="657"/>
    <cellStyle name="Bad 12" xfId="658"/>
    <cellStyle name="Bad 13" xfId="659"/>
    <cellStyle name="Bad 14" xfId="660"/>
    <cellStyle name="Bad 15" xfId="661"/>
    <cellStyle name="Bad 16" xfId="662"/>
    <cellStyle name="Bad 17" xfId="663"/>
    <cellStyle name="Bad 18" xfId="664"/>
    <cellStyle name="Bad 19" xfId="665"/>
    <cellStyle name="Bad 2" xfId="666"/>
    <cellStyle name="Bad 20" xfId="667"/>
    <cellStyle name="Bad 21" xfId="668"/>
    <cellStyle name="Bad 22" xfId="669"/>
    <cellStyle name="Bad 23" xfId="670"/>
    <cellStyle name="Bad 24" xfId="671"/>
    <cellStyle name="Bad 25" xfId="672"/>
    <cellStyle name="Bad 3" xfId="673"/>
    <cellStyle name="Bad 4" xfId="674"/>
    <cellStyle name="Bad 5" xfId="675"/>
    <cellStyle name="Bad 6" xfId="676"/>
    <cellStyle name="Bad 7" xfId="677"/>
    <cellStyle name="Bad 8" xfId="678"/>
    <cellStyle name="Bad 9" xfId="679"/>
    <cellStyle name="Calculation 10" xfId="680"/>
    <cellStyle name="Calculation 11" xfId="681"/>
    <cellStyle name="Calculation 12" xfId="682"/>
    <cellStyle name="Calculation 13" xfId="683"/>
    <cellStyle name="Calculation 14" xfId="684"/>
    <cellStyle name="Calculation 15" xfId="685"/>
    <cellStyle name="Calculation 16" xfId="686"/>
    <cellStyle name="Calculation 17" xfId="687"/>
    <cellStyle name="Calculation 18" xfId="688"/>
    <cellStyle name="Calculation 19" xfId="689"/>
    <cellStyle name="Calculation 2" xfId="690"/>
    <cellStyle name="Calculation 20" xfId="691"/>
    <cellStyle name="Calculation 21" xfId="692"/>
    <cellStyle name="Calculation 22" xfId="693"/>
    <cellStyle name="Calculation 23" xfId="694"/>
    <cellStyle name="Calculation 24" xfId="695"/>
    <cellStyle name="Calculation 25" xfId="696"/>
    <cellStyle name="Calculation 3" xfId="697"/>
    <cellStyle name="Calculation 4" xfId="698"/>
    <cellStyle name="Calculation 5" xfId="699"/>
    <cellStyle name="Calculation 6" xfId="700"/>
    <cellStyle name="Calculation 7" xfId="701"/>
    <cellStyle name="Calculation 8" xfId="702"/>
    <cellStyle name="Calculation 9" xfId="703"/>
    <cellStyle name="Check Cell 10" xfId="704"/>
    <cellStyle name="Check Cell 11" xfId="705"/>
    <cellStyle name="Check Cell 12" xfId="706"/>
    <cellStyle name="Check Cell 13" xfId="707"/>
    <cellStyle name="Check Cell 14" xfId="708"/>
    <cellStyle name="Check Cell 15" xfId="709"/>
    <cellStyle name="Check Cell 16" xfId="710"/>
    <cellStyle name="Check Cell 17" xfId="711"/>
    <cellStyle name="Check Cell 18" xfId="712"/>
    <cellStyle name="Check Cell 19" xfId="713"/>
    <cellStyle name="Check Cell 2" xfId="714"/>
    <cellStyle name="Check Cell 20" xfId="715"/>
    <cellStyle name="Check Cell 21" xfId="716"/>
    <cellStyle name="Check Cell 22" xfId="717"/>
    <cellStyle name="Check Cell 23" xfId="718"/>
    <cellStyle name="Check Cell 24" xfId="719"/>
    <cellStyle name="Check Cell 25" xfId="720"/>
    <cellStyle name="Check Cell 3" xfId="721"/>
    <cellStyle name="Check Cell 4" xfId="722"/>
    <cellStyle name="Check Cell 5" xfId="723"/>
    <cellStyle name="Check Cell 6" xfId="724"/>
    <cellStyle name="Check Cell 7" xfId="725"/>
    <cellStyle name="Check Cell 8" xfId="726"/>
    <cellStyle name="Check Cell 9" xfId="727"/>
    <cellStyle name="Comma" xfId="1" builtinId="3"/>
    <cellStyle name="Comma 2" xfId="728"/>
    <cellStyle name="Comma 2 2" xfId="1166"/>
    <cellStyle name="Comma 3" xfId="3"/>
    <cellStyle name="Currency 2" xfId="729"/>
    <cellStyle name="Currency 3" xfId="730"/>
    <cellStyle name="December 19/99" xfId="731"/>
    <cellStyle name="December 19/99 2" xfId="1167"/>
    <cellStyle name="December 19/99 3" xfId="1168"/>
    <cellStyle name="December 19/99 4" xfId="1169"/>
    <cellStyle name="December 19/99 5" xfId="1170"/>
    <cellStyle name="December 19/99 6" xfId="1171"/>
    <cellStyle name="December 19/99 7" xfId="1172"/>
    <cellStyle name="December 19/99 8" xfId="1173"/>
    <cellStyle name="Delivery" xfId="732"/>
    <cellStyle name="Delivery 2" xfId="1174"/>
    <cellStyle name="Delivery 3" xfId="1175"/>
    <cellStyle name="Delivery 4" xfId="1176"/>
    <cellStyle name="Delivery 5" xfId="1177"/>
    <cellStyle name="Delivery 6" xfId="1178"/>
    <cellStyle name="Explanatory Text 10" xfId="733"/>
    <cellStyle name="Explanatory Text 11" xfId="734"/>
    <cellStyle name="Explanatory Text 12" xfId="735"/>
    <cellStyle name="Explanatory Text 13" xfId="736"/>
    <cellStyle name="Explanatory Text 14" xfId="737"/>
    <cellStyle name="Explanatory Text 15" xfId="738"/>
    <cellStyle name="Explanatory Text 16" xfId="739"/>
    <cellStyle name="Explanatory Text 17" xfId="740"/>
    <cellStyle name="Explanatory Text 18" xfId="741"/>
    <cellStyle name="Explanatory Text 19" xfId="742"/>
    <cellStyle name="Explanatory Text 2" xfId="743"/>
    <cellStyle name="Explanatory Text 20" xfId="744"/>
    <cellStyle name="Explanatory Text 21" xfId="745"/>
    <cellStyle name="Explanatory Text 22" xfId="746"/>
    <cellStyle name="Explanatory Text 23" xfId="747"/>
    <cellStyle name="Explanatory Text 24" xfId="748"/>
    <cellStyle name="Explanatory Text 25" xfId="749"/>
    <cellStyle name="Explanatory Text 3" xfId="750"/>
    <cellStyle name="Explanatory Text 4" xfId="751"/>
    <cellStyle name="Explanatory Text 5" xfId="752"/>
    <cellStyle name="Explanatory Text 6" xfId="753"/>
    <cellStyle name="Explanatory Text 7" xfId="754"/>
    <cellStyle name="Explanatory Text 8" xfId="755"/>
    <cellStyle name="Explanatory Text 9" xfId="756"/>
    <cellStyle name="February" xfId="757"/>
    <cellStyle name="February 2" xfId="1179"/>
    <cellStyle name="February 3" xfId="1180"/>
    <cellStyle name="February 4" xfId="1181"/>
    <cellStyle name="February 5" xfId="1182"/>
    <cellStyle name="February 6" xfId="1183"/>
    <cellStyle name="February 7" xfId="1184"/>
    <cellStyle name="Good 10" xfId="758"/>
    <cellStyle name="Good 11" xfId="759"/>
    <cellStyle name="Good 12" xfId="760"/>
    <cellStyle name="Good 13" xfId="761"/>
    <cellStyle name="Good 14" xfId="762"/>
    <cellStyle name="Good 15" xfId="763"/>
    <cellStyle name="Good 16" xfId="764"/>
    <cellStyle name="Good 17" xfId="765"/>
    <cellStyle name="Good 18" xfId="766"/>
    <cellStyle name="Good 19" xfId="767"/>
    <cellStyle name="Good 2" xfId="768"/>
    <cellStyle name="Good 20" xfId="769"/>
    <cellStyle name="Good 21" xfId="770"/>
    <cellStyle name="Good 22" xfId="771"/>
    <cellStyle name="Good 23" xfId="772"/>
    <cellStyle name="Good 24" xfId="773"/>
    <cellStyle name="Good 25" xfId="774"/>
    <cellStyle name="Good 3" xfId="775"/>
    <cellStyle name="Good 4" xfId="776"/>
    <cellStyle name="Good 5" xfId="777"/>
    <cellStyle name="Good 6" xfId="778"/>
    <cellStyle name="Good 7" xfId="779"/>
    <cellStyle name="Good 8" xfId="780"/>
    <cellStyle name="Good 9" xfId="781"/>
    <cellStyle name="Grey" xfId="782"/>
    <cellStyle name="Header1" xfId="783"/>
    <cellStyle name="Header2" xfId="784"/>
    <cellStyle name="Header2 2" xfId="1185"/>
    <cellStyle name="Header2 3" xfId="1186"/>
    <cellStyle name="Header2 4" xfId="1187"/>
    <cellStyle name="Header2 5" xfId="1188"/>
    <cellStyle name="Header2 6" xfId="1189"/>
    <cellStyle name="Header2 7" xfId="1190"/>
    <cellStyle name="Heading 1 10" xfId="785"/>
    <cellStyle name="Heading 1 11" xfId="786"/>
    <cellStyle name="Heading 1 12" xfId="787"/>
    <cellStyle name="Heading 1 13" xfId="788"/>
    <cellStyle name="Heading 1 14" xfId="789"/>
    <cellStyle name="Heading 1 15" xfId="790"/>
    <cellStyle name="Heading 1 16" xfId="791"/>
    <cellStyle name="Heading 1 17" xfId="792"/>
    <cellStyle name="Heading 1 18" xfId="793"/>
    <cellStyle name="Heading 1 19" xfId="794"/>
    <cellStyle name="Heading 1 2" xfId="795"/>
    <cellStyle name="Heading 1 20" xfId="796"/>
    <cellStyle name="Heading 1 21" xfId="797"/>
    <cellStyle name="Heading 1 22" xfId="798"/>
    <cellStyle name="Heading 1 23" xfId="799"/>
    <cellStyle name="Heading 1 24" xfId="800"/>
    <cellStyle name="Heading 1 25" xfId="801"/>
    <cellStyle name="Heading 1 3" xfId="802"/>
    <cellStyle name="Heading 1 4" xfId="803"/>
    <cellStyle name="Heading 1 5" xfId="804"/>
    <cellStyle name="Heading 1 6" xfId="805"/>
    <cellStyle name="Heading 1 7" xfId="806"/>
    <cellStyle name="Heading 1 8" xfId="807"/>
    <cellStyle name="Heading 1 9" xfId="808"/>
    <cellStyle name="Heading 2 10" xfId="809"/>
    <cellStyle name="Heading 2 11" xfId="810"/>
    <cellStyle name="Heading 2 12" xfId="811"/>
    <cellStyle name="Heading 2 13" xfId="812"/>
    <cellStyle name="Heading 2 14" xfId="813"/>
    <cellStyle name="Heading 2 15" xfId="814"/>
    <cellStyle name="Heading 2 16" xfId="815"/>
    <cellStyle name="Heading 2 17" xfId="816"/>
    <cellStyle name="Heading 2 18" xfId="817"/>
    <cellStyle name="Heading 2 19" xfId="818"/>
    <cellStyle name="Heading 2 2" xfId="819"/>
    <cellStyle name="Heading 2 20" xfId="820"/>
    <cellStyle name="Heading 2 21" xfId="821"/>
    <cellStyle name="Heading 2 22" xfId="822"/>
    <cellStyle name="Heading 2 23" xfId="823"/>
    <cellStyle name="Heading 2 24" xfId="824"/>
    <cellStyle name="Heading 2 25" xfId="825"/>
    <cellStyle name="Heading 2 3" xfId="826"/>
    <cellStyle name="Heading 2 4" xfId="827"/>
    <cellStyle name="Heading 2 5" xfId="828"/>
    <cellStyle name="Heading 2 6" xfId="829"/>
    <cellStyle name="Heading 2 7" xfId="830"/>
    <cellStyle name="Heading 2 8" xfId="831"/>
    <cellStyle name="Heading 2 9" xfId="832"/>
    <cellStyle name="Heading 3 10" xfId="833"/>
    <cellStyle name="Heading 3 11" xfId="834"/>
    <cellStyle name="Heading 3 12" xfId="835"/>
    <cellStyle name="Heading 3 13" xfId="836"/>
    <cellStyle name="Heading 3 14" xfId="837"/>
    <cellStyle name="Heading 3 15" xfId="838"/>
    <cellStyle name="Heading 3 16" xfId="839"/>
    <cellStyle name="Heading 3 17" xfId="840"/>
    <cellStyle name="Heading 3 18" xfId="841"/>
    <cellStyle name="Heading 3 19" xfId="842"/>
    <cellStyle name="Heading 3 2" xfId="843"/>
    <cellStyle name="Heading 3 20" xfId="844"/>
    <cellStyle name="Heading 3 21" xfId="845"/>
    <cellStyle name="Heading 3 22" xfId="846"/>
    <cellStyle name="Heading 3 23" xfId="847"/>
    <cellStyle name="Heading 3 24" xfId="848"/>
    <cellStyle name="Heading 3 25" xfId="849"/>
    <cellStyle name="Heading 3 3" xfId="850"/>
    <cellStyle name="Heading 3 4" xfId="851"/>
    <cellStyle name="Heading 3 5" xfId="852"/>
    <cellStyle name="Heading 3 6" xfId="853"/>
    <cellStyle name="Heading 3 7" xfId="854"/>
    <cellStyle name="Heading 3 8" xfId="855"/>
    <cellStyle name="Heading 3 9" xfId="856"/>
    <cellStyle name="Heading 4 10" xfId="857"/>
    <cellStyle name="Heading 4 11" xfId="858"/>
    <cellStyle name="Heading 4 12" xfId="859"/>
    <cellStyle name="Heading 4 13" xfId="860"/>
    <cellStyle name="Heading 4 14" xfId="861"/>
    <cellStyle name="Heading 4 15" xfId="862"/>
    <cellStyle name="Heading 4 16" xfId="863"/>
    <cellStyle name="Heading 4 17" xfId="864"/>
    <cellStyle name="Heading 4 18" xfId="865"/>
    <cellStyle name="Heading 4 19" xfId="866"/>
    <cellStyle name="Heading 4 2" xfId="867"/>
    <cellStyle name="Heading 4 20" xfId="868"/>
    <cellStyle name="Heading 4 21" xfId="869"/>
    <cellStyle name="Heading 4 22" xfId="870"/>
    <cellStyle name="Heading 4 23" xfId="871"/>
    <cellStyle name="Heading 4 24" xfId="872"/>
    <cellStyle name="Heading 4 25" xfId="873"/>
    <cellStyle name="Heading 4 3" xfId="874"/>
    <cellStyle name="Heading 4 4" xfId="875"/>
    <cellStyle name="Heading 4 5" xfId="876"/>
    <cellStyle name="Heading 4 6" xfId="877"/>
    <cellStyle name="Heading 4 7" xfId="878"/>
    <cellStyle name="Heading 4 8" xfId="879"/>
    <cellStyle name="Heading 4 9" xfId="880"/>
    <cellStyle name="Input [yellow]" xfId="881"/>
    <cellStyle name="Input [yellow] 2" xfId="1191"/>
    <cellStyle name="Input [yellow] 3" xfId="1192"/>
    <cellStyle name="Input [yellow] 4" xfId="1193"/>
    <cellStyle name="Input [yellow] 5" xfId="1194"/>
    <cellStyle name="Input [yellow] 6" xfId="1195"/>
    <cellStyle name="Input [yellow] 7" xfId="1196"/>
    <cellStyle name="Input 10" xfId="882"/>
    <cellStyle name="Input 11" xfId="883"/>
    <cellStyle name="Input 12" xfId="884"/>
    <cellStyle name="Input 13" xfId="885"/>
    <cellStyle name="Input 14" xfId="886"/>
    <cellStyle name="Input 15" xfId="887"/>
    <cellStyle name="Input 16" xfId="888"/>
    <cellStyle name="Input 17" xfId="889"/>
    <cellStyle name="Input 18" xfId="890"/>
    <cellStyle name="Input 19" xfId="891"/>
    <cellStyle name="Input 2" xfId="892"/>
    <cellStyle name="Input 20" xfId="893"/>
    <cellStyle name="Input 21" xfId="894"/>
    <cellStyle name="Input 22" xfId="895"/>
    <cellStyle name="Input 23" xfId="896"/>
    <cellStyle name="Input 24" xfId="897"/>
    <cellStyle name="Input 25" xfId="898"/>
    <cellStyle name="Input 26" xfId="899"/>
    <cellStyle name="Input 27" xfId="900"/>
    <cellStyle name="Input 28" xfId="901"/>
    <cellStyle name="Input 29" xfId="902"/>
    <cellStyle name="Input 3" xfId="903"/>
    <cellStyle name="Input 30" xfId="904"/>
    <cellStyle name="Input 31" xfId="905"/>
    <cellStyle name="Input 32" xfId="906"/>
    <cellStyle name="Input 33" xfId="1197"/>
    <cellStyle name="Input 34" xfId="1198"/>
    <cellStyle name="Input 35" xfId="1199"/>
    <cellStyle name="Input 36" xfId="1200"/>
    <cellStyle name="Input 37" xfId="1201"/>
    <cellStyle name="Input 4" xfId="907"/>
    <cellStyle name="Input 5" xfId="908"/>
    <cellStyle name="Input 6" xfId="909"/>
    <cellStyle name="Input 7" xfId="910"/>
    <cellStyle name="Input 8" xfId="911"/>
    <cellStyle name="Input 9" xfId="912"/>
    <cellStyle name="January 2000" xfId="913"/>
    <cellStyle name="January 2000 2" xfId="1202"/>
    <cellStyle name="January 2000 3" xfId="1203"/>
    <cellStyle name="January 2000 4" xfId="1204"/>
    <cellStyle name="January 2000 5" xfId="1205"/>
    <cellStyle name="January 2000 6" xfId="1206"/>
    <cellStyle name="January 2000 7" xfId="1207"/>
    <cellStyle name="June-2000" xfId="914"/>
    <cellStyle name="Linked Cell 10" xfId="915"/>
    <cellStyle name="Linked Cell 11" xfId="916"/>
    <cellStyle name="Linked Cell 12" xfId="917"/>
    <cellStyle name="Linked Cell 13" xfId="918"/>
    <cellStyle name="Linked Cell 14" xfId="919"/>
    <cellStyle name="Linked Cell 15" xfId="920"/>
    <cellStyle name="Linked Cell 16" xfId="921"/>
    <cellStyle name="Linked Cell 17" xfId="922"/>
    <cellStyle name="Linked Cell 18" xfId="923"/>
    <cellStyle name="Linked Cell 19" xfId="924"/>
    <cellStyle name="Linked Cell 2" xfId="925"/>
    <cellStyle name="Linked Cell 20" xfId="926"/>
    <cellStyle name="Linked Cell 21" xfId="927"/>
    <cellStyle name="Linked Cell 22" xfId="928"/>
    <cellStyle name="Linked Cell 23" xfId="929"/>
    <cellStyle name="Linked Cell 24" xfId="930"/>
    <cellStyle name="Linked Cell 25" xfId="931"/>
    <cellStyle name="Linked Cell 3" xfId="932"/>
    <cellStyle name="Linked Cell 4" xfId="933"/>
    <cellStyle name="Linked Cell 5" xfId="934"/>
    <cellStyle name="Linked Cell 6" xfId="935"/>
    <cellStyle name="Linked Cell 7" xfId="936"/>
    <cellStyle name="Linked Cell 8" xfId="937"/>
    <cellStyle name="Linked Cell 9" xfId="938"/>
    <cellStyle name="March" xfId="939"/>
    <cellStyle name="March 2" xfId="1208"/>
    <cellStyle name="March 3" xfId="1209"/>
    <cellStyle name="March 4" xfId="1210"/>
    <cellStyle name="March 5" xfId="1211"/>
    <cellStyle name="March 6" xfId="1212"/>
    <cellStyle name="March 7" xfId="1213"/>
    <cellStyle name="Neutral 10" xfId="940"/>
    <cellStyle name="Neutral 11" xfId="941"/>
    <cellStyle name="Neutral 12" xfId="942"/>
    <cellStyle name="Neutral 13" xfId="943"/>
    <cellStyle name="Neutral 14" xfId="944"/>
    <cellStyle name="Neutral 15" xfId="945"/>
    <cellStyle name="Neutral 16" xfId="946"/>
    <cellStyle name="Neutral 17" xfId="947"/>
    <cellStyle name="Neutral 18" xfId="948"/>
    <cellStyle name="Neutral 19" xfId="949"/>
    <cellStyle name="Neutral 2" xfId="950"/>
    <cellStyle name="Neutral 20" xfId="951"/>
    <cellStyle name="Neutral 21" xfId="952"/>
    <cellStyle name="Neutral 22" xfId="953"/>
    <cellStyle name="Neutral 23" xfId="954"/>
    <cellStyle name="Neutral 24" xfId="955"/>
    <cellStyle name="Neutral 25" xfId="956"/>
    <cellStyle name="Neutral 3" xfId="957"/>
    <cellStyle name="Neutral 4" xfId="958"/>
    <cellStyle name="Neutral 5" xfId="959"/>
    <cellStyle name="Neutral 6" xfId="960"/>
    <cellStyle name="Neutral 7" xfId="961"/>
    <cellStyle name="Neutral 8" xfId="962"/>
    <cellStyle name="Neutral 9" xfId="963"/>
    <cellStyle name="Normal" xfId="0" builtinId="0"/>
    <cellStyle name="Normal - Style1" xfId="964"/>
    <cellStyle name="Normal 10" xfId="965"/>
    <cellStyle name="Normal 11" xfId="966"/>
    <cellStyle name="Normal 12" xfId="967"/>
    <cellStyle name="Normal 13" xfId="968"/>
    <cellStyle name="Normal 14" xfId="969"/>
    <cellStyle name="Normal 15" xfId="970"/>
    <cellStyle name="Normal 16" xfId="971"/>
    <cellStyle name="Normal 17" xfId="972"/>
    <cellStyle name="Normal 18" xfId="973"/>
    <cellStyle name="Normal 19" xfId="974"/>
    <cellStyle name="Normal 2" xfId="975"/>
    <cellStyle name="Normal 2 2" xfId="976"/>
    <cellStyle name="Normal 20" xfId="977"/>
    <cellStyle name="Normal 21" xfId="978"/>
    <cellStyle name="Normal 22" xfId="979"/>
    <cellStyle name="Normal 23" xfId="980"/>
    <cellStyle name="Normal 24" xfId="981"/>
    <cellStyle name="Normal 25" xfId="982"/>
    <cellStyle name="Normal 26" xfId="983"/>
    <cellStyle name="Normal 27" xfId="984"/>
    <cellStyle name="Normal 28" xfId="985"/>
    <cellStyle name="Normal 29" xfId="986"/>
    <cellStyle name="Normal 3" xfId="2"/>
    <cellStyle name="Normal 3 2" xfId="987"/>
    <cellStyle name="Normal 30" xfId="988"/>
    <cellStyle name="Normal 31" xfId="989"/>
    <cellStyle name="Normal 32" xfId="990"/>
    <cellStyle name="Normal 33" xfId="991"/>
    <cellStyle name="Normal 34" xfId="992"/>
    <cellStyle name="Normal 35" xfId="1111"/>
    <cellStyle name="Normal 35 2" xfId="1112"/>
    <cellStyle name="Normal 36" xfId="1214"/>
    <cellStyle name="Normal 37" xfId="1215"/>
    <cellStyle name="Normal 38" xfId="1216"/>
    <cellStyle name="Normal 39" xfId="1217"/>
    <cellStyle name="Normal 4" xfId="993"/>
    <cellStyle name="Normal 4 2" xfId="994"/>
    <cellStyle name="Normal 40" xfId="1218"/>
    <cellStyle name="Normal 41" xfId="1219"/>
    <cellStyle name="Normal 41 2" xfId="1220"/>
    <cellStyle name="Normal 42" xfId="1221"/>
    <cellStyle name="Normal 42 2" xfId="1222"/>
    <cellStyle name="Normal 5" xfId="995"/>
    <cellStyle name="Normal 6" xfId="996"/>
    <cellStyle name="Normal 7" xfId="997"/>
    <cellStyle name="Normal 8" xfId="998"/>
    <cellStyle name="Normal 9" xfId="999"/>
    <cellStyle name="Normal_Cart Deliveries" xfId="1247"/>
    <cellStyle name="Normal_HAY Stats &amp; GW &amp; RollOff" xfId="1246"/>
    <cellStyle name="Normal_QTRLY &amp; ANNUAL 2008 Report " xfId="1113"/>
    <cellStyle name="Note 10" xfId="1000"/>
    <cellStyle name="Note 11" xfId="1001"/>
    <cellStyle name="Note 12" xfId="1002"/>
    <cellStyle name="Note 13" xfId="1003"/>
    <cellStyle name="Note 14" xfId="1004"/>
    <cellStyle name="Note 15" xfId="1005"/>
    <cellStyle name="Note 16" xfId="1006"/>
    <cellStyle name="Note 17" xfId="1007"/>
    <cellStyle name="Note 18" xfId="1008"/>
    <cellStyle name="Note 19" xfId="1009"/>
    <cellStyle name="Note 2" xfId="1010"/>
    <cellStyle name="Note 20" xfId="1011"/>
    <cellStyle name="Note 21" xfId="1012"/>
    <cellStyle name="Note 22" xfId="1013"/>
    <cellStyle name="Note 23" xfId="1014"/>
    <cellStyle name="Note 24" xfId="1015"/>
    <cellStyle name="Note 25" xfId="1016"/>
    <cellStyle name="Note 26" xfId="1017"/>
    <cellStyle name="Note 27" xfId="1018"/>
    <cellStyle name="Note 28" xfId="1019"/>
    <cellStyle name="Note 29" xfId="1020"/>
    <cellStyle name="Note 3" xfId="1021"/>
    <cellStyle name="Note 30" xfId="1022"/>
    <cellStyle name="Note 31" xfId="1023"/>
    <cellStyle name="Note 32" xfId="1024"/>
    <cellStyle name="Note 33" xfId="1025"/>
    <cellStyle name="Note 34" xfId="1026"/>
    <cellStyle name="Note 35" xfId="1223"/>
    <cellStyle name="Note 36" xfId="1224"/>
    <cellStyle name="Note 37" xfId="1225"/>
    <cellStyle name="Note 38" xfId="1226"/>
    <cellStyle name="Note 4" xfId="1027"/>
    <cellStyle name="Note 5" xfId="1028"/>
    <cellStyle name="Note 6" xfId="1029"/>
    <cellStyle name="Note 7" xfId="1030"/>
    <cellStyle name="Note 8" xfId="1031"/>
    <cellStyle name="Note 9" xfId="1032"/>
    <cellStyle name="November" xfId="1033"/>
    <cellStyle name="November 2" xfId="1227"/>
    <cellStyle name="November 3" xfId="1228"/>
    <cellStyle name="November 4" xfId="1229"/>
    <cellStyle name="November 5" xfId="1230"/>
    <cellStyle name="November 6" xfId="1231"/>
    <cellStyle name="November 7" xfId="1232"/>
    <cellStyle name="Output 10" xfId="1034"/>
    <cellStyle name="Output 11" xfId="1035"/>
    <cellStyle name="Output 12" xfId="1036"/>
    <cellStyle name="Output 13" xfId="1037"/>
    <cellStyle name="Output 14" xfId="1038"/>
    <cellStyle name="Output 15" xfId="1039"/>
    <cellStyle name="Output 16" xfId="1040"/>
    <cellStyle name="Output 17" xfId="1041"/>
    <cellStyle name="Output 18" xfId="1042"/>
    <cellStyle name="Output 19" xfId="1043"/>
    <cellStyle name="Output 2" xfId="1044"/>
    <cellStyle name="Output 20" xfId="1045"/>
    <cellStyle name="Output 21" xfId="1046"/>
    <cellStyle name="Output 22" xfId="1047"/>
    <cellStyle name="Output 23" xfId="1048"/>
    <cellStyle name="Output 24" xfId="1049"/>
    <cellStyle name="Output 25" xfId="1050"/>
    <cellStyle name="Output 3" xfId="1051"/>
    <cellStyle name="Output 4" xfId="1052"/>
    <cellStyle name="Output 5" xfId="1053"/>
    <cellStyle name="Output 6" xfId="1054"/>
    <cellStyle name="Output 7" xfId="1055"/>
    <cellStyle name="Output 8" xfId="1056"/>
    <cellStyle name="Output 9" xfId="1057"/>
    <cellStyle name="Percent [2]" xfId="1058"/>
    <cellStyle name="Percent 2" xfId="4"/>
    <cellStyle name="Percent 2 2" xfId="1233"/>
    <cellStyle name="Percent 3" xfId="1234"/>
    <cellStyle name="Percent 4" xfId="1235"/>
    <cellStyle name="Percent 5" xfId="1236"/>
    <cellStyle name="Percent 6" xfId="1237"/>
    <cellStyle name="Percent 7" xfId="1238"/>
    <cellStyle name="Percent 8" xfId="1239"/>
    <cellStyle name="Percent 9" xfId="1240"/>
    <cellStyle name="September" xfId="1059"/>
    <cellStyle name="September 2" xfId="1241"/>
    <cellStyle name="September 3" xfId="1242"/>
    <cellStyle name="September 4" xfId="1243"/>
    <cellStyle name="September 5" xfId="1244"/>
    <cellStyle name="September 6" xfId="1245"/>
    <cellStyle name="Title 2" xfId="1060"/>
    <cellStyle name="Title 3" xfId="1061"/>
    <cellStyle name="Title 4" xfId="1062"/>
    <cellStyle name="Total 10" xfId="1063"/>
    <cellStyle name="Total 11" xfId="1064"/>
    <cellStyle name="Total 12" xfId="1065"/>
    <cellStyle name="Total 13" xfId="1066"/>
    <cellStyle name="Total 14" xfId="1067"/>
    <cellStyle name="Total 15" xfId="1068"/>
    <cellStyle name="Total 16" xfId="1069"/>
    <cellStyle name="Total 17" xfId="1070"/>
    <cellStyle name="Total 18" xfId="1071"/>
    <cellStyle name="Total 19" xfId="1072"/>
    <cellStyle name="Total 2" xfId="1073"/>
    <cellStyle name="Total 20" xfId="1074"/>
    <cellStyle name="Total 21" xfId="1075"/>
    <cellStyle name="Total 22" xfId="1076"/>
    <cellStyle name="Total 23" xfId="1077"/>
    <cellStyle name="Total 24" xfId="1078"/>
    <cellStyle name="Total 25" xfId="1079"/>
    <cellStyle name="Total 3" xfId="1080"/>
    <cellStyle name="Total 4" xfId="1081"/>
    <cellStyle name="Total 5" xfId="1082"/>
    <cellStyle name="Total 6" xfId="1083"/>
    <cellStyle name="Total 7" xfId="1084"/>
    <cellStyle name="Total 8" xfId="1085"/>
    <cellStyle name="Total 9" xfId="1086"/>
    <cellStyle name="Warning Text 10" xfId="1087"/>
    <cellStyle name="Warning Text 11" xfId="1088"/>
    <cellStyle name="Warning Text 12" xfId="1089"/>
    <cellStyle name="Warning Text 13" xfId="1090"/>
    <cellStyle name="Warning Text 14" xfId="1091"/>
    <cellStyle name="Warning Text 15" xfId="1092"/>
    <cellStyle name="Warning Text 16" xfId="1093"/>
    <cellStyle name="Warning Text 17" xfId="1094"/>
    <cellStyle name="Warning Text 18" xfId="1095"/>
    <cellStyle name="Warning Text 19" xfId="1096"/>
    <cellStyle name="Warning Text 2" xfId="1097"/>
    <cellStyle name="Warning Text 20" xfId="1098"/>
    <cellStyle name="Warning Text 21" xfId="1099"/>
    <cellStyle name="Warning Text 22" xfId="1100"/>
    <cellStyle name="Warning Text 23" xfId="1101"/>
    <cellStyle name="Warning Text 24" xfId="1102"/>
    <cellStyle name="Warning Text 25" xfId="1103"/>
    <cellStyle name="Warning Text 3" xfId="1104"/>
    <cellStyle name="Warning Text 4" xfId="1105"/>
    <cellStyle name="Warning Text 5" xfId="1106"/>
    <cellStyle name="Warning Text 6" xfId="1107"/>
    <cellStyle name="Warning Text 7" xfId="1108"/>
    <cellStyle name="Warning Text 8" xfId="1109"/>
    <cellStyle name="Warning Text 9" xfId="1110"/>
  </cellStyles>
  <dxfs count="1">
    <dxf>
      <font>
        <color theme="0"/>
      </font>
    </dxf>
  </dxfs>
  <tableStyles count="0" defaultTableStyle="TableStyleMedium9" defaultPivotStyle="PivotStyleLight16"/>
  <colors>
    <mruColors>
      <color rgb="FFFFFFCC"/>
      <color rgb="FFFFEEDE"/>
      <color rgb="FFF7E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390525</xdr:colOff>
      <xdr:row>2</xdr:row>
      <xdr:rowOff>0</xdr:rowOff>
    </xdr:from>
    <xdr:to>
      <xdr:col>9</xdr:col>
      <xdr:colOff>333375</xdr:colOff>
      <xdr:row>8</xdr:row>
      <xdr:rowOff>28575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2265045" y="350520"/>
          <a:ext cx="3691890" cy="1080135"/>
          <a:chOff x="4" y="7"/>
          <a:chExt cx="140" cy="53"/>
        </a:xfrm>
      </xdr:grpSpPr>
      <xdr:sp macro="" textlink="">
        <xdr:nvSpPr>
          <xdr:cNvPr id="3" name="Freeform 2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SpPr>
            <a:spLocks/>
          </xdr:cNvSpPr>
        </xdr:nvSpPr>
        <xdr:spPr bwMode="auto">
          <a:xfrm>
            <a:off x="43" y="8"/>
            <a:ext cx="29" cy="31"/>
          </a:xfrm>
          <a:custGeom>
            <a:avLst/>
            <a:gdLst>
              <a:gd name="T0" fmla="*/ 0 w 588"/>
              <a:gd name="T1" fmla="*/ 0 h 332"/>
              <a:gd name="T2" fmla="*/ 0 w 588"/>
              <a:gd name="T3" fmla="*/ 0 h 332"/>
              <a:gd name="T4" fmla="*/ 0 w 588"/>
              <a:gd name="T5" fmla="*/ 0 h 332"/>
              <a:gd name="T6" fmla="*/ 0 w 588"/>
              <a:gd name="T7" fmla="*/ 0 h 332"/>
              <a:gd name="T8" fmla="*/ 0 w 588"/>
              <a:gd name="T9" fmla="*/ 0 h 332"/>
              <a:gd name="T10" fmla="*/ 0 w 588"/>
              <a:gd name="T11" fmla="*/ 0 h 332"/>
              <a:gd name="T12" fmla="*/ 0 w 588"/>
              <a:gd name="T13" fmla="*/ 0 h 332"/>
              <a:gd name="T14" fmla="*/ 0 w 588"/>
              <a:gd name="T15" fmla="*/ 0 h 332"/>
              <a:gd name="T16" fmla="*/ 0 w 588"/>
              <a:gd name="T17" fmla="*/ 0 h 332"/>
              <a:gd name="T18" fmla="*/ 0 w 588"/>
              <a:gd name="T19" fmla="*/ 0 h 332"/>
              <a:gd name="T20" fmla="*/ 0 w 588"/>
              <a:gd name="T21" fmla="*/ 0 h 332"/>
              <a:gd name="T22" fmla="*/ 0 w 588"/>
              <a:gd name="T23" fmla="*/ 0 h 332"/>
              <a:gd name="T24" fmla="*/ 0 w 588"/>
              <a:gd name="T25" fmla="*/ 0 h 332"/>
              <a:gd name="T26" fmla="*/ 0 w 588"/>
              <a:gd name="T27" fmla="*/ 0 h 332"/>
              <a:gd name="T28" fmla="*/ 0 w 588"/>
              <a:gd name="T29" fmla="*/ 0 h 332"/>
              <a:gd name="T30" fmla="*/ 0 w 588"/>
              <a:gd name="T31" fmla="*/ 0 h 332"/>
              <a:gd name="T32" fmla="*/ 0 w 588"/>
              <a:gd name="T33" fmla="*/ 0 h 33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588"/>
              <a:gd name="T52" fmla="*/ 0 h 332"/>
              <a:gd name="T53" fmla="*/ 588 w 588"/>
              <a:gd name="T54" fmla="*/ 332 h 33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588" h="332">
                <a:moveTo>
                  <a:pt x="0" y="0"/>
                </a:moveTo>
                <a:lnTo>
                  <a:pt x="124" y="0"/>
                </a:lnTo>
                <a:lnTo>
                  <a:pt x="163" y="207"/>
                </a:lnTo>
                <a:lnTo>
                  <a:pt x="165" y="207"/>
                </a:lnTo>
                <a:lnTo>
                  <a:pt x="222" y="0"/>
                </a:lnTo>
                <a:lnTo>
                  <a:pt x="364" y="0"/>
                </a:lnTo>
                <a:lnTo>
                  <a:pt x="420" y="207"/>
                </a:lnTo>
                <a:lnTo>
                  <a:pt x="421" y="207"/>
                </a:lnTo>
                <a:lnTo>
                  <a:pt x="461" y="0"/>
                </a:lnTo>
                <a:lnTo>
                  <a:pt x="588" y="2"/>
                </a:lnTo>
                <a:lnTo>
                  <a:pt x="532" y="332"/>
                </a:lnTo>
                <a:lnTo>
                  <a:pt x="343" y="332"/>
                </a:lnTo>
                <a:lnTo>
                  <a:pt x="289" y="131"/>
                </a:lnTo>
                <a:lnTo>
                  <a:pt x="288" y="131"/>
                </a:lnTo>
                <a:lnTo>
                  <a:pt x="233" y="332"/>
                </a:lnTo>
                <a:lnTo>
                  <a:pt x="71" y="332"/>
                </a:lnTo>
                <a:lnTo>
                  <a:pt x="0" y="0"/>
                </a:lnTo>
                <a:close/>
              </a:path>
            </a:pathLst>
          </a:custGeom>
          <a:solidFill>
            <a:srgbClr val="008000"/>
          </a:solidFill>
          <a:ln w="9525">
            <a:solidFill>
              <a:srgbClr val="008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" name="Freeform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SpPr>
            <a:spLocks/>
          </xdr:cNvSpPr>
        </xdr:nvSpPr>
        <xdr:spPr bwMode="auto">
          <a:xfrm>
            <a:off x="69" y="7"/>
            <a:ext cx="32" cy="33"/>
          </a:xfrm>
          <a:custGeom>
            <a:avLst/>
            <a:gdLst>
              <a:gd name="T0" fmla="*/ 0 w 613"/>
              <a:gd name="T1" fmla="*/ 0 h 338"/>
              <a:gd name="T2" fmla="*/ 0 w 613"/>
              <a:gd name="T3" fmla="*/ 0 h 338"/>
              <a:gd name="T4" fmla="*/ 0 w 613"/>
              <a:gd name="T5" fmla="*/ 0 h 338"/>
              <a:gd name="T6" fmla="*/ 0 w 613"/>
              <a:gd name="T7" fmla="*/ 0 h 338"/>
              <a:gd name="T8" fmla="*/ 0 w 613"/>
              <a:gd name="T9" fmla="*/ 0 h 338"/>
              <a:gd name="T10" fmla="*/ 0 w 613"/>
              <a:gd name="T11" fmla="*/ 0 h 338"/>
              <a:gd name="T12" fmla="*/ 0 w 613"/>
              <a:gd name="T13" fmla="*/ 0 h 338"/>
              <a:gd name="T14" fmla="*/ 0 w 613"/>
              <a:gd name="T15" fmla="*/ 0 h 338"/>
              <a:gd name="T16" fmla="*/ 0 w 613"/>
              <a:gd name="T17" fmla="*/ 0 h 338"/>
              <a:gd name="T18" fmla="*/ 0 w 613"/>
              <a:gd name="T19" fmla="*/ 0 h 338"/>
              <a:gd name="T20" fmla="*/ 0 w 613"/>
              <a:gd name="T21" fmla="*/ 0 h 338"/>
              <a:gd name="T22" fmla="*/ 0 w 613"/>
              <a:gd name="T23" fmla="*/ 0 h 338"/>
              <a:gd name="T24" fmla="*/ 0 w 613"/>
              <a:gd name="T25" fmla="*/ 0 h 338"/>
              <a:gd name="T26" fmla="*/ 0 w 613"/>
              <a:gd name="T27" fmla="*/ 0 h 338"/>
              <a:gd name="T28" fmla="*/ 0 w 613"/>
              <a:gd name="T29" fmla="*/ 0 h 338"/>
              <a:gd name="T30" fmla="*/ 0 w 613"/>
              <a:gd name="T31" fmla="*/ 0 h 338"/>
              <a:gd name="T32" fmla="*/ 0 w 613"/>
              <a:gd name="T33" fmla="*/ 0 h 338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613"/>
              <a:gd name="T52" fmla="*/ 0 h 338"/>
              <a:gd name="T53" fmla="*/ 613 w 613"/>
              <a:gd name="T54" fmla="*/ 338 h 338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613" h="338">
                <a:moveTo>
                  <a:pt x="64" y="0"/>
                </a:moveTo>
                <a:lnTo>
                  <a:pt x="248" y="0"/>
                </a:lnTo>
                <a:lnTo>
                  <a:pt x="306" y="202"/>
                </a:lnTo>
                <a:lnTo>
                  <a:pt x="307" y="202"/>
                </a:lnTo>
                <a:lnTo>
                  <a:pt x="366" y="0"/>
                </a:lnTo>
                <a:lnTo>
                  <a:pt x="537" y="0"/>
                </a:lnTo>
                <a:lnTo>
                  <a:pt x="613" y="332"/>
                </a:lnTo>
                <a:lnTo>
                  <a:pt x="491" y="332"/>
                </a:lnTo>
                <a:lnTo>
                  <a:pt x="449" y="124"/>
                </a:lnTo>
                <a:lnTo>
                  <a:pt x="448" y="124"/>
                </a:lnTo>
                <a:lnTo>
                  <a:pt x="387" y="332"/>
                </a:lnTo>
                <a:lnTo>
                  <a:pt x="236" y="332"/>
                </a:lnTo>
                <a:lnTo>
                  <a:pt x="176" y="124"/>
                </a:lnTo>
                <a:lnTo>
                  <a:pt x="175" y="124"/>
                </a:lnTo>
                <a:lnTo>
                  <a:pt x="126" y="338"/>
                </a:lnTo>
                <a:lnTo>
                  <a:pt x="0" y="332"/>
                </a:lnTo>
                <a:lnTo>
                  <a:pt x="64" y="0"/>
                </a:lnTo>
                <a:close/>
              </a:path>
            </a:pathLst>
          </a:custGeom>
          <a:solidFill>
            <a:srgbClr val="F0AB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5" name="WordArt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>
            <a:spLocks noChangeArrowheads="1" noChangeShapeType="1" noTextEdit="1"/>
          </xdr:cNvSpPr>
        </xdr:nvSpPr>
        <xdr:spPr bwMode="auto">
          <a:xfrm>
            <a:off x="4" y="46"/>
            <a:ext cx="140" cy="14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/>
            <a:r>
              <a:rPr lang="en-US" sz="2800" kern="10" spc="0">
                <a:ln w="3175">
                  <a:solidFill>
                    <a:srgbClr val="008000"/>
                  </a:solidFill>
                  <a:round/>
                  <a:headEnd/>
                  <a:tailEnd/>
                </a:ln>
                <a:solidFill>
                  <a:srgbClr val="003300"/>
                </a:solidFill>
                <a:effectLst/>
                <a:latin typeface="Arial Black"/>
              </a:rPr>
              <a:t>WASTE MANAGEMENT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14999847407452621"/>
    <pageSetUpPr fitToPage="1"/>
  </sheetPr>
  <dimension ref="A12:M35"/>
  <sheetViews>
    <sheetView showGridLines="0" tabSelected="1" zoomScaleNormal="100" workbookViewId="0">
      <selection activeCell="B5" sqref="B5"/>
    </sheetView>
  </sheetViews>
  <sheetFormatPr defaultColWidth="9.109375" defaultRowHeight="13.8" x14ac:dyDescent="0.25"/>
  <cols>
    <col min="1" max="16384" width="9.109375" style="1"/>
  </cols>
  <sheetData>
    <row r="12" spans="1:13" ht="9.75" customHeight="1" x14ac:dyDescent="0.4">
      <c r="B12" s="2"/>
      <c r="C12" s="2"/>
      <c r="D12" s="2"/>
      <c r="E12" s="2"/>
      <c r="F12" s="2"/>
      <c r="G12" s="3"/>
      <c r="H12" s="2"/>
      <c r="I12" s="2"/>
      <c r="J12" s="2"/>
      <c r="K12" s="2"/>
      <c r="L12" s="2"/>
    </row>
    <row r="13" spans="1:13" ht="41.25" customHeight="1" x14ac:dyDescent="0.7">
      <c r="A13" s="473" t="s">
        <v>30</v>
      </c>
      <c r="B13" s="473"/>
      <c r="C13" s="473"/>
      <c r="D13" s="473"/>
      <c r="E13" s="473"/>
      <c r="F13" s="473"/>
      <c r="G13" s="473"/>
      <c r="H13" s="473"/>
      <c r="I13" s="473"/>
      <c r="J13" s="473"/>
      <c r="K13" s="473"/>
      <c r="L13" s="473"/>
      <c r="M13" s="473"/>
    </row>
    <row r="14" spans="1:13" ht="33" x14ac:dyDescent="0.6">
      <c r="A14" s="474" t="s">
        <v>31</v>
      </c>
      <c r="B14" s="474"/>
      <c r="C14" s="474"/>
      <c r="D14" s="474"/>
      <c r="E14" s="474"/>
      <c r="F14" s="474"/>
      <c r="G14" s="474"/>
      <c r="H14" s="474"/>
      <c r="I14" s="474"/>
      <c r="J14" s="474"/>
      <c r="K14" s="474"/>
      <c r="L14" s="474"/>
      <c r="M14" s="474"/>
    </row>
    <row r="15" spans="1:13" ht="22.8" x14ac:dyDescent="0.4">
      <c r="A15" s="149" t="str">
        <f ca="1">UPPER(TEXT(DATEVALUE(COUNTIF(MSW_MONTHS, "&gt;0")&amp;"/1/"&amp;Yearly_Stats!A2), "MMMM YYYY"))</f>
        <v>DECEMBER 2017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</row>
    <row r="27" spans="1:13" s="4" customFormat="1" ht="15.6" x14ac:dyDescent="0.3">
      <c r="A27" s="475" t="s">
        <v>27</v>
      </c>
      <c r="B27" s="475"/>
      <c r="C27" s="475"/>
      <c r="D27" s="475"/>
      <c r="E27" s="475"/>
      <c r="F27" s="475"/>
      <c r="G27" s="475"/>
      <c r="H27" s="475"/>
      <c r="I27" s="475"/>
      <c r="J27" s="475"/>
      <c r="K27" s="475"/>
      <c r="L27" s="475"/>
      <c r="M27" s="475"/>
    </row>
    <row r="28" spans="1:13" ht="15.6" x14ac:dyDescent="0.3">
      <c r="A28" s="475" t="s">
        <v>32</v>
      </c>
      <c r="B28" s="475"/>
      <c r="C28" s="475"/>
      <c r="D28" s="475"/>
      <c r="E28" s="475"/>
      <c r="F28" s="475"/>
      <c r="G28" s="475"/>
      <c r="H28" s="475"/>
      <c r="I28" s="475"/>
      <c r="J28" s="475"/>
      <c r="K28" s="475"/>
      <c r="L28" s="475"/>
      <c r="M28" s="475"/>
    </row>
    <row r="31" spans="1:13" ht="15" x14ac:dyDescent="0.25">
      <c r="B31" s="5"/>
      <c r="C31" s="6" t="s">
        <v>28</v>
      </c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C32" s="1" t="s">
        <v>29</v>
      </c>
    </row>
    <row r="33" spans="1:13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s="10" customFormat="1" ht="15.6" x14ac:dyDescent="0.25">
      <c r="A34" s="8"/>
      <c r="B34" s="8"/>
      <c r="C34" s="8"/>
      <c r="D34" s="8"/>
      <c r="E34" s="8"/>
      <c r="F34" s="8"/>
      <c r="G34" s="9"/>
      <c r="H34" s="8"/>
      <c r="I34" s="8"/>
      <c r="J34" s="8"/>
      <c r="K34" s="8"/>
      <c r="L34" s="8"/>
      <c r="M34" s="8"/>
    </row>
    <row r="35" spans="1:13" ht="15.6" x14ac:dyDescent="0.3">
      <c r="A35" s="7"/>
      <c r="B35" s="7"/>
      <c r="C35" s="7"/>
      <c r="D35" s="7"/>
      <c r="E35" s="7"/>
      <c r="F35" s="7"/>
      <c r="G35" s="11"/>
      <c r="H35" s="7"/>
      <c r="I35" s="7"/>
      <c r="J35" s="7"/>
      <c r="K35" s="7"/>
      <c r="L35" s="7"/>
      <c r="M35" s="7"/>
    </row>
  </sheetData>
  <mergeCells count="4">
    <mergeCell ref="A13:M13"/>
    <mergeCell ref="A14:M14"/>
    <mergeCell ref="A28:M28"/>
    <mergeCell ref="A27:M27"/>
  </mergeCells>
  <printOptions horizontalCentered="1" verticalCentered="1"/>
  <pageMargins left="0.25" right="0.25" top="0.25" bottom="0.25" header="0.5" footer="0.5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0" tint="-4.9989318521683403E-2"/>
  </sheetPr>
  <dimension ref="A1:T275"/>
  <sheetViews>
    <sheetView zoomScale="70" zoomScaleNormal="70" workbookViewId="0">
      <selection activeCell="D287" sqref="D287"/>
    </sheetView>
  </sheetViews>
  <sheetFormatPr defaultColWidth="9.109375" defaultRowHeight="15.6" x14ac:dyDescent="0.3"/>
  <cols>
    <col min="1" max="1" width="3.88671875" style="22" customWidth="1"/>
    <col min="2" max="2" width="45.88671875" style="22" customWidth="1"/>
    <col min="3" max="7" width="16.5546875" style="12" customWidth="1"/>
    <col min="8" max="8" width="16.5546875" style="125" customWidth="1"/>
    <col min="9" max="9" width="16.5546875" style="22" customWidth="1"/>
    <col min="10" max="10" width="16.5546875" style="126" customWidth="1"/>
    <col min="11" max="13" width="16.5546875" style="127" customWidth="1"/>
    <col min="14" max="14" width="16.5546875" style="134" customWidth="1"/>
    <col min="15" max="15" width="16.5546875" style="22" customWidth="1"/>
    <col min="16" max="16" width="13.109375" bestFit="1" customWidth="1"/>
    <col min="17" max="17" width="12.88671875" bestFit="1" customWidth="1"/>
    <col min="18" max="18" width="13.5546875" bestFit="1" customWidth="1"/>
    <col min="19" max="19" width="15.44140625" bestFit="1" customWidth="1"/>
    <col min="20" max="20" width="13.109375" bestFit="1" customWidth="1"/>
  </cols>
  <sheetData>
    <row r="1" spans="1:20" ht="22.8" x14ac:dyDescent="0.25">
      <c r="A1" s="480" t="s">
        <v>70</v>
      </c>
      <c r="B1" s="481"/>
      <c r="C1" s="476">
        <f>DATEVALUE("1/1/"&amp;$A$2)</f>
        <v>42736</v>
      </c>
      <c r="D1" s="476">
        <f>DATEVALUE("2/1/"&amp;$A$2)</f>
        <v>42767</v>
      </c>
      <c r="E1" s="476">
        <f>DATEVALUE("3/1/"&amp;$A$2)</f>
        <v>42795</v>
      </c>
      <c r="F1" s="476">
        <f>DATEVALUE("4/1/"&amp;$A$2)</f>
        <v>42826</v>
      </c>
      <c r="G1" s="476">
        <f>DATEVALUE("5/1/"&amp;$A$2)</f>
        <v>42856</v>
      </c>
      <c r="H1" s="476">
        <f>DATEVALUE("6/1/"&amp;$A$2)</f>
        <v>42887</v>
      </c>
      <c r="I1" s="476">
        <f>DATEVALUE("7/1/"&amp;$A$2)</f>
        <v>42917</v>
      </c>
      <c r="J1" s="476">
        <f>DATEVALUE("8/1/"&amp;$A$2)</f>
        <v>42948</v>
      </c>
      <c r="K1" s="476">
        <f>DATEVALUE("9/1/"&amp;$A$2)</f>
        <v>42979</v>
      </c>
      <c r="L1" s="476">
        <f>DATEVALUE("10/1/"&amp;$A$2)</f>
        <v>43009</v>
      </c>
      <c r="M1" s="476">
        <f>DATEVALUE("11/1/"&amp;$A$2)</f>
        <v>43040</v>
      </c>
      <c r="N1" s="476">
        <f>DATEVALUE("12/1/"&amp;$A$2)</f>
        <v>43070</v>
      </c>
      <c r="O1" s="478" t="s">
        <v>21</v>
      </c>
    </row>
    <row r="2" spans="1:20" ht="23.4" thickBot="1" x14ac:dyDescent="0.3">
      <c r="A2" s="486">
        <v>2017</v>
      </c>
      <c r="B2" s="48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9"/>
    </row>
    <row r="3" spans="1:20" ht="29.25" customHeight="1" thickBot="1" x14ac:dyDescent="0.3">
      <c r="A3" s="138" t="s">
        <v>33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40"/>
    </row>
    <row r="4" spans="1:20" ht="19.5" customHeight="1" thickBot="1" x14ac:dyDescent="0.45">
      <c r="A4" s="13" t="s">
        <v>0</v>
      </c>
      <c r="B4" s="14"/>
      <c r="C4" s="183"/>
      <c r="D4" s="183"/>
      <c r="E4" s="183"/>
      <c r="F4" s="183"/>
      <c r="G4" s="183"/>
      <c r="H4" s="184"/>
      <c r="I4" s="185"/>
      <c r="J4" s="185"/>
      <c r="K4" s="186"/>
      <c r="L4" s="186"/>
      <c r="M4" s="186"/>
      <c r="N4" s="187"/>
      <c r="O4" s="188"/>
      <c r="Q4" s="455"/>
    </row>
    <row r="5" spans="1:20" x14ac:dyDescent="0.3">
      <c r="A5" s="23"/>
      <c r="B5" s="24" t="s">
        <v>60</v>
      </c>
      <c r="C5" s="197">
        <v>1115.0645830530109</v>
      </c>
      <c r="D5" s="198">
        <v>989.75481192979089</v>
      </c>
      <c r="E5" s="198">
        <v>1079.1589102604516</v>
      </c>
      <c r="F5" s="197">
        <v>944.76194684796405</v>
      </c>
      <c r="G5" s="199">
        <v>1132.4758168538797</v>
      </c>
      <c r="H5" s="198">
        <v>1096.8326115049076</v>
      </c>
      <c r="I5" s="200">
        <v>1003.9266657627627</v>
      </c>
      <c r="J5" s="201">
        <v>1145.9632358292592</v>
      </c>
      <c r="K5" s="202">
        <v>1014.9742812610866</v>
      </c>
      <c r="L5" s="202">
        <v>1024.0187615337761</v>
      </c>
      <c r="M5" s="202">
        <v>1038.584319016494</v>
      </c>
      <c r="N5" s="203">
        <v>1011.3569747003334</v>
      </c>
      <c r="O5" s="204">
        <f ca="1">SUM(C5:N5)</f>
        <v>12596.872918553718</v>
      </c>
      <c r="Q5" s="455"/>
      <c r="R5" s="458"/>
    </row>
    <row r="6" spans="1:20" ht="16.2" thickBot="1" x14ac:dyDescent="0.35">
      <c r="A6" s="25"/>
      <c r="B6" s="26" t="s">
        <v>59</v>
      </c>
      <c r="C6" s="205">
        <v>44.968000000000004</v>
      </c>
      <c r="D6" s="205">
        <v>90.208000000000013</v>
      </c>
      <c r="E6" s="206">
        <v>8.9120000000000008</v>
      </c>
      <c r="F6" s="205">
        <v>0</v>
      </c>
      <c r="G6" s="205">
        <v>48.975999999999999</v>
      </c>
      <c r="H6" s="206">
        <v>127.104</v>
      </c>
      <c r="I6" s="207">
        <v>1.4640000000000002</v>
      </c>
      <c r="J6" s="207">
        <v>35.439999999999991</v>
      </c>
      <c r="K6" s="208">
        <v>87.352000000000018</v>
      </c>
      <c r="L6" s="209">
        <v>196.28000000000003</v>
      </c>
      <c r="M6" s="209">
        <v>53.48</v>
      </c>
      <c r="N6" s="210">
        <v>34.024000000000001</v>
      </c>
      <c r="O6" s="211">
        <f t="shared" ref="O6" ca="1" si="0">SUM(C6:N6)</f>
        <v>728.20800000000008</v>
      </c>
      <c r="Q6" s="455"/>
    </row>
    <row r="7" spans="1:20" ht="16.2" thickBot="1" x14ac:dyDescent="0.35">
      <c r="A7" s="25"/>
      <c r="B7" s="26"/>
      <c r="C7" s="264"/>
      <c r="D7" s="192"/>
      <c r="E7" s="192"/>
      <c r="F7" s="192"/>
      <c r="G7" s="192"/>
      <c r="H7" s="192"/>
      <c r="I7" s="193"/>
      <c r="J7" s="193"/>
      <c r="K7" s="194"/>
      <c r="L7" s="193"/>
      <c r="M7" s="194"/>
      <c r="N7" s="194"/>
      <c r="O7" s="265"/>
      <c r="R7" s="458"/>
    </row>
    <row r="8" spans="1:20" ht="16.2" thickBot="1" x14ac:dyDescent="0.35">
      <c r="A8" s="25"/>
      <c r="B8" s="26" t="s">
        <v>34</v>
      </c>
      <c r="C8" s="212">
        <v>272.29117508631151</v>
      </c>
      <c r="D8" s="213">
        <v>251.64875780526961</v>
      </c>
      <c r="E8" s="213">
        <v>291.31812058172551</v>
      </c>
      <c r="F8" s="212">
        <v>235.26533982603598</v>
      </c>
      <c r="G8" s="213">
        <v>240.53412319842468</v>
      </c>
      <c r="H8" s="213">
        <v>268.87747460825926</v>
      </c>
      <c r="I8" s="214">
        <v>248.84383017094999</v>
      </c>
      <c r="J8" s="215">
        <v>262.8387231123973</v>
      </c>
      <c r="K8" s="216">
        <v>224.13234951900245</v>
      </c>
      <c r="L8" s="216">
        <v>242.05691090390303</v>
      </c>
      <c r="M8" s="216">
        <v>278.16384910895306</v>
      </c>
      <c r="N8" s="217">
        <v>215.99747648503308</v>
      </c>
      <c r="O8" s="215">
        <f ca="1">SUM(C8:N8)</f>
        <v>3031.9681304062651</v>
      </c>
      <c r="R8" s="458"/>
    </row>
    <row r="9" spans="1:20" x14ac:dyDescent="0.3">
      <c r="A9" s="25"/>
      <c r="B9" s="26"/>
      <c r="C9" s="189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1"/>
    </row>
    <row r="10" spans="1:20" ht="16.2" thickBot="1" x14ac:dyDescent="0.35">
      <c r="A10" s="25"/>
      <c r="B10" s="26" t="s">
        <v>35</v>
      </c>
      <c r="C10" s="189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1"/>
    </row>
    <row r="11" spans="1:20" ht="15" x14ac:dyDescent="0.25">
      <c r="A11" s="25"/>
      <c r="B11" s="74" t="s">
        <v>62</v>
      </c>
      <c r="C11" s="197">
        <v>592.93278336388437</v>
      </c>
      <c r="D11" s="198">
        <v>517.12640603343596</v>
      </c>
      <c r="E11" s="198">
        <v>550.76966543421941</v>
      </c>
      <c r="F11" s="197">
        <v>493.10369286977027</v>
      </c>
      <c r="G11" s="198">
        <v>535.09022451009855</v>
      </c>
      <c r="H11" s="198">
        <v>508.42910392638117</v>
      </c>
      <c r="I11" s="200">
        <v>499.38258733185643</v>
      </c>
      <c r="J11" s="204">
        <v>548.39273922304847</v>
      </c>
      <c r="K11" s="202">
        <v>475.96425644630267</v>
      </c>
      <c r="L11" s="202">
        <v>509.98077041935903</v>
      </c>
      <c r="M11" s="202">
        <v>515.2019622343538</v>
      </c>
      <c r="N11" s="203">
        <v>465.55396772390895</v>
      </c>
      <c r="O11" s="204">
        <f t="shared" ref="O11:O12" ca="1" si="1">SUM(C11:N11)</f>
        <v>6211.9281595166194</v>
      </c>
      <c r="R11" s="458"/>
    </row>
    <row r="12" spans="1:20" thickBot="1" x14ac:dyDescent="0.3">
      <c r="A12" s="25"/>
      <c r="B12" s="150" t="s">
        <v>2</v>
      </c>
      <c r="C12" s="205">
        <v>38.673686507513899</v>
      </c>
      <c r="D12" s="206">
        <v>34.771386111032854</v>
      </c>
      <c r="E12" s="206">
        <v>36.119364789076442</v>
      </c>
      <c r="F12" s="205">
        <v>33.626734019531156</v>
      </c>
      <c r="G12" s="206">
        <v>37.314398125378005</v>
      </c>
      <c r="H12" s="206">
        <v>37.267888430248348</v>
      </c>
      <c r="I12" s="218">
        <v>32.516410471111527</v>
      </c>
      <c r="J12" s="207">
        <v>37.044999752944591</v>
      </c>
      <c r="K12" s="208">
        <v>32.80309623531015</v>
      </c>
      <c r="L12" s="209">
        <v>37.595894805299395</v>
      </c>
      <c r="M12" s="209">
        <v>35.602786201474977</v>
      </c>
      <c r="N12" s="210">
        <v>30.121931967917828</v>
      </c>
      <c r="O12" s="211">
        <f t="shared" ca="1" si="1"/>
        <v>423.4585774168392</v>
      </c>
    </row>
    <row r="13" spans="1:20" x14ac:dyDescent="0.3">
      <c r="A13" s="25"/>
      <c r="B13" s="28"/>
      <c r="C13" s="264"/>
      <c r="D13" s="192"/>
      <c r="E13" s="192"/>
      <c r="F13" s="192"/>
      <c r="G13" s="192"/>
      <c r="H13" s="192"/>
      <c r="I13" s="193"/>
      <c r="J13" s="193"/>
      <c r="K13" s="194"/>
      <c r="L13" s="193"/>
      <c r="M13" s="194"/>
      <c r="N13" s="194"/>
      <c r="O13" s="265"/>
    </row>
    <row r="14" spans="1:20" ht="16.2" thickBot="1" x14ac:dyDescent="0.35">
      <c r="A14" s="25"/>
      <c r="B14" s="28" t="s">
        <v>1</v>
      </c>
      <c r="C14" s="264"/>
      <c r="D14" s="192"/>
      <c r="E14" s="192"/>
      <c r="F14" s="192"/>
      <c r="G14" s="192"/>
      <c r="H14" s="192"/>
      <c r="I14" s="193"/>
      <c r="J14" s="193"/>
      <c r="K14" s="194"/>
      <c r="L14" s="193"/>
      <c r="M14" s="194"/>
      <c r="N14" s="194"/>
      <c r="O14" s="265"/>
    </row>
    <row r="15" spans="1:20" ht="15" x14ac:dyDescent="0.25">
      <c r="A15" s="25"/>
      <c r="B15" s="74" t="s">
        <v>63</v>
      </c>
      <c r="C15" s="197">
        <v>448.09000000000003</v>
      </c>
      <c r="D15" s="197">
        <v>405.40999999999997</v>
      </c>
      <c r="E15" s="198">
        <v>542.02</v>
      </c>
      <c r="F15" s="197">
        <v>487.14</v>
      </c>
      <c r="G15" s="197">
        <v>482.55</v>
      </c>
      <c r="H15" s="198">
        <v>442.64</v>
      </c>
      <c r="I15" s="200">
        <v>408.71</v>
      </c>
      <c r="J15" s="204">
        <v>444.14000000000004</v>
      </c>
      <c r="K15" s="202">
        <v>386.29</v>
      </c>
      <c r="L15" s="204">
        <v>394.21</v>
      </c>
      <c r="M15" s="202">
        <v>387.68</v>
      </c>
      <c r="N15" s="203">
        <v>343.97</v>
      </c>
      <c r="O15" s="204">
        <f t="shared" ref="O15:O16" ca="1" si="2">SUM(C15:N15)</f>
        <v>5172.8500000000004</v>
      </c>
    </row>
    <row r="16" spans="1:20" thickBot="1" x14ac:dyDescent="0.3">
      <c r="A16" s="25"/>
      <c r="B16" s="150" t="s">
        <v>2</v>
      </c>
      <c r="C16" s="205">
        <v>8.4</v>
      </c>
      <c r="D16" s="205">
        <v>13.31</v>
      </c>
      <c r="E16" s="205">
        <v>37.61</v>
      </c>
      <c r="F16" s="205">
        <v>39.590000000000003</v>
      </c>
      <c r="G16" s="205">
        <v>33.54</v>
      </c>
      <c r="H16" s="205">
        <v>29.4</v>
      </c>
      <c r="I16" s="207">
        <v>99.95</v>
      </c>
      <c r="J16" s="207">
        <v>46.1</v>
      </c>
      <c r="K16" s="208">
        <v>49.32</v>
      </c>
      <c r="L16" s="209">
        <v>66.3</v>
      </c>
      <c r="M16" s="209">
        <v>89.97</v>
      </c>
      <c r="N16" s="210">
        <v>43.6</v>
      </c>
      <c r="O16" s="211">
        <f t="shared" ca="1" si="2"/>
        <v>557.09</v>
      </c>
      <c r="T16" s="455"/>
    </row>
    <row r="17" spans="1:15" ht="19.5" customHeight="1" thickBot="1" x14ac:dyDescent="0.45">
      <c r="A17" s="29"/>
      <c r="B17" s="30" t="s">
        <v>22</v>
      </c>
      <c r="C17" s="195">
        <f t="shared" ref="C17:M17" ca="1" si="3">C5+C6+C8+C11+C12+C15+C16</f>
        <v>2520.4202280107211</v>
      </c>
      <c r="D17" s="195">
        <f t="shared" ca="1" si="3"/>
        <v>2302.2293618795293</v>
      </c>
      <c r="E17" s="195">
        <f t="shared" ca="1" si="3"/>
        <v>2545.9080610654732</v>
      </c>
      <c r="F17" s="195">
        <f t="shared" ca="1" si="3"/>
        <v>2233.4877135633019</v>
      </c>
      <c r="G17" s="195">
        <f t="shared" ca="1" si="3"/>
        <v>2510.480562687781</v>
      </c>
      <c r="H17" s="195">
        <f t="shared" ca="1" si="3"/>
        <v>2510.5510784697967</v>
      </c>
      <c r="I17" s="195">
        <f t="shared" ca="1" si="3"/>
        <v>2294.7934937366804</v>
      </c>
      <c r="J17" s="196">
        <f t="shared" ca="1" si="3"/>
        <v>2519.9196979176495</v>
      </c>
      <c r="K17" s="195">
        <f t="shared" ca="1" si="3"/>
        <v>2270.8359834617022</v>
      </c>
      <c r="L17" s="195">
        <f t="shared" ca="1" si="3"/>
        <v>2470.4423376623376</v>
      </c>
      <c r="M17" s="195">
        <f t="shared" ca="1" si="3"/>
        <v>2398.6829165612758</v>
      </c>
      <c r="N17" s="195">
        <f t="shared" ref="N17" ca="1" si="4">N5+N6+N8+N11+N12+N15+N16</f>
        <v>2144.6243508771931</v>
      </c>
      <c r="O17" s="195">
        <f ca="1">SUM(C17:N17)</f>
        <v>28722.37578589344</v>
      </c>
    </row>
    <row r="18" spans="1:15" thickBot="1" x14ac:dyDescent="0.3">
      <c r="A18" s="141"/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7"/>
    </row>
    <row r="19" spans="1:15" ht="19.5" customHeight="1" thickBot="1" x14ac:dyDescent="0.45">
      <c r="A19" s="13" t="s">
        <v>3</v>
      </c>
      <c r="B19" s="19"/>
      <c r="C19" s="15"/>
      <c r="D19" s="15"/>
      <c r="E19" s="15"/>
      <c r="F19" s="15"/>
      <c r="G19" s="15"/>
      <c r="H19" s="16"/>
      <c r="I19" s="16"/>
      <c r="J19" s="17"/>
      <c r="K19" s="18"/>
      <c r="L19" s="20"/>
      <c r="M19" s="18"/>
      <c r="N19" s="20"/>
      <c r="O19" s="21"/>
    </row>
    <row r="20" spans="1:15" ht="16.2" thickBot="1" x14ac:dyDescent="0.35">
      <c r="A20" s="23"/>
      <c r="B20" s="32" t="s">
        <v>25</v>
      </c>
      <c r="C20" s="272"/>
      <c r="D20" s="273"/>
      <c r="E20" s="273"/>
      <c r="F20" s="273"/>
      <c r="G20" s="273"/>
      <c r="H20" s="274"/>
      <c r="I20" s="275"/>
      <c r="J20" s="276"/>
      <c r="K20" s="277"/>
      <c r="L20" s="278"/>
      <c r="M20" s="277"/>
      <c r="N20" s="180"/>
      <c r="O20" s="279"/>
    </row>
    <row r="21" spans="1:15" thickBot="1" x14ac:dyDescent="0.3">
      <c r="A21" s="25"/>
      <c r="B21" s="33" t="s">
        <v>4</v>
      </c>
      <c r="C21" s="223">
        <v>20803</v>
      </c>
      <c r="D21" s="223">
        <v>20799</v>
      </c>
      <c r="E21" s="223">
        <v>20805</v>
      </c>
      <c r="F21" s="224">
        <v>20930</v>
      </c>
      <c r="G21" s="223">
        <v>20912</v>
      </c>
      <c r="H21" s="224">
        <v>20881</v>
      </c>
      <c r="I21" s="224">
        <v>20941</v>
      </c>
      <c r="J21" s="225">
        <v>20987</v>
      </c>
      <c r="K21" s="224">
        <v>20998</v>
      </c>
      <c r="L21" s="224">
        <v>21032</v>
      </c>
      <c r="M21" s="223">
        <v>21078</v>
      </c>
      <c r="N21" s="224">
        <v>21094</v>
      </c>
      <c r="O21" s="223">
        <f ca="1">IFERROR(AVERAGEIF(C21:N21, "&lt;&gt;0"), 0)</f>
        <v>20938.333333333332</v>
      </c>
    </row>
    <row r="22" spans="1:15" ht="15" x14ac:dyDescent="0.25">
      <c r="A22" s="25"/>
      <c r="B22" s="35"/>
      <c r="C22" s="189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1"/>
    </row>
    <row r="23" spans="1:15" ht="16.2" thickBot="1" x14ac:dyDescent="0.35">
      <c r="A23" s="25"/>
      <c r="B23" s="36" t="s">
        <v>26</v>
      </c>
      <c r="C23" s="189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1"/>
    </row>
    <row r="24" spans="1:15" thickBot="1" x14ac:dyDescent="0.3">
      <c r="A24" s="25"/>
      <c r="B24" s="33" t="s">
        <v>4</v>
      </c>
      <c r="C24" s="223">
        <v>92</v>
      </c>
      <c r="D24" s="223">
        <v>92</v>
      </c>
      <c r="E24" s="223">
        <v>90</v>
      </c>
      <c r="F24" s="223">
        <v>89</v>
      </c>
      <c r="G24" s="223">
        <v>88</v>
      </c>
      <c r="H24" s="224">
        <v>88</v>
      </c>
      <c r="I24" s="223">
        <v>86</v>
      </c>
      <c r="J24" s="225">
        <v>84</v>
      </c>
      <c r="K24" s="224">
        <v>82</v>
      </c>
      <c r="L24" s="224">
        <v>81</v>
      </c>
      <c r="M24" s="224">
        <v>81</v>
      </c>
      <c r="N24" s="226">
        <v>81</v>
      </c>
      <c r="O24" s="227">
        <f ca="1">IFERROR(AVERAGEIF(C24:N24, "&lt;&gt;0"), 0)</f>
        <v>86.166666666666671</v>
      </c>
    </row>
    <row r="25" spans="1:15" ht="15" x14ac:dyDescent="0.25">
      <c r="A25" s="25"/>
      <c r="B25" s="35"/>
      <c r="C25" s="189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1"/>
    </row>
    <row r="26" spans="1:15" ht="16.2" thickBot="1" x14ac:dyDescent="0.35">
      <c r="A26" s="25"/>
      <c r="B26" s="36" t="s">
        <v>35</v>
      </c>
      <c r="C26" s="189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1"/>
    </row>
    <row r="27" spans="1:15" ht="15" x14ac:dyDescent="0.25">
      <c r="A27" s="25"/>
      <c r="B27" s="33" t="s">
        <v>64</v>
      </c>
      <c r="C27" s="228">
        <v>331</v>
      </c>
      <c r="D27" s="228">
        <v>334</v>
      </c>
      <c r="E27" s="228">
        <v>330</v>
      </c>
      <c r="F27" s="228">
        <v>331</v>
      </c>
      <c r="G27" s="228">
        <v>334</v>
      </c>
      <c r="H27" s="229">
        <v>333</v>
      </c>
      <c r="I27" s="228">
        <v>333</v>
      </c>
      <c r="J27" s="230">
        <v>335</v>
      </c>
      <c r="K27" s="229">
        <v>334</v>
      </c>
      <c r="L27" s="229">
        <v>335</v>
      </c>
      <c r="M27" s="229">
        <v>336</v>
      </c>
      <c r="N27" s="231">
        <v>336</v>
      </c>
      <c r="O27" s="232">
        <f t="shared" ref="O27:O28" ca="1" si="5">IFERROR(AVERAGEIF(C27:N27, "&lt;&gt;0"), 0)</f>
        <v>333.5</v>
      </c>
    </row>
    <row r="28" spans="1:15" thickBot="1" x14ac:dyDescent="0.3">
      <c r="A28" s="25"/>
      <c r="B28" s="33" t="s">
        <v>65</v>
      </c>
      <c r="C28" s="176">
        <v>35</v>
      </c>
      <c r="D28" s="176">
        <v>35</v>
      </c>
      <c r="E28" s="176">
        <v>35</v>
      </c>
      <c r="F28" s="176">
        <v>35</v>
      </c>
      <c r="G28" s="176">
        <v>35</v>
      </c>
      <c r="H28" s="177">
        <v>35</v>
      </c>
      <c r="I28" s="176">
        <v>35</v>
      </c>
      <c r="J28" s="178">
        <v>35</v>
      </c>
      <c r="K28" s="177">
        <v>35</v>
      </c>
      <c r="L28" s="177">
        <v>35</v>
      </c>
      <c r="M28" s="177">
        <v>35</v>
      </c>
      <c r="N28" s="233">
        <v>35</v>
      </c>
      <c r="O28" s="234">
        <f t="shared" ca="1" si="5"/>
        <v>35</v>
      </c>
    </row>
    <row r="29" spans="1:15" ht="15" x14ac:dyDescent="0.25">
      <c r="A29" s="25"/>
      <c r="B29" s="35"/>
      <c r="C29" s="268"/>
      <c r="D29" s="219"/>
      <c r="E29" s="219"/>
      <c r="F29" s="219"/>
      <c r="G29" s="219"/>
      <c r="H29" s="220"/>
      <c r="I29" s="219"/>
      <c r="J29" s="269"/>
      <c r="K29" s="220"/>
      <c r="L29" s="220"/>
      <c r="M29" s="270"/>
      <c r="N29" s="220"/>
      <c r="O29" s="271"/>
    </row>
    <row r="30" spans="1:15" ht="16.2" thickBot="1" x14ac:dyDescent="0.35">
      <c r="A30" s="39"/>
      <c r="B30" s="40" t="s">
        <v>5</v>
      </c>
      <c r="C30" s="268"/>
      <c r="D30" s="219"/>
      <c r="E30" s="219"/>
      <c r="F30" s="219"/>
      <c r="G30" s="219"/>
      <c r="H30" s="220"/>
      <c r="I30" s="219"/>
      <c r="J30" s="269"/>
      <c r="K30" s="220"/>
      <c r="L30" s="220"/>
      <c r="M30" s="270"/>
      <c r="N30" s="220"/>
      <c r="O30" s="271"/>
    </row>
    <row r="31" spans="1:15" thickBot="1" x14ac:dyDescent="0.3">
      <c r="A31" s="25"/>
      <c r="B31" s="33" t="s">
        <v>64</v>
      </c>
      <c r="C31" s="228">
        <v>26</v>
      </c>
      <c r="D31" s="228">
        <v>25</v>
      </c>
      <c r="E31" s="228">
        <v>28</v>
      </c>
      <c r="F31" s="228">
        <v>23</v>
      </c>
      <c r="G31" s="228">
        <v>29</v>
      </c>
      <c r="H31" s="229">
        <v>28</v>
      </c>
      <c r="I31" s="228">
        <v>24</v>
      </c>
      <c r="J31" s="230">
        <v>27</v>
      </c>
      <c r="K31" s="229">
        <v>26</v>
      </c>
      <c r="L31" s="229">
        <v>25</v>
      </c>
      <c r="M31" s="229">
        <v>30</v>
      </c>
      <c r="N31" s="231">
        <v>28</v>
      </c>
      <c r="O31" s="227">
        <f t="shared" ref="O31:O32" ca="1" si="6">IFERROR(AVERAGEIF(C31:N31, "&lt;&gt;0"), 0)</f>
        <v>26.583333333333332</v>
      </c>
    </row>
    <row r="32" spans="1:15" thickBot="1" x14ac:dyDescent="0.3">
      <c r="A32" s="41"/>
      <c r="B32" s="42" t="s">
        <v>65</v>
      </c>
      <c r="C32" s="176">
        <v>2</v>
      </c>
      <c r="D32" s="176">
        <v>2</v>
      </c>
      <c r="E32" s="176">
        <v>2</v>
      </c>
      <c r="F32" s="176">
        <v>3</v>
      </c>
      <c r="G32" s="176">
        <v>2</v>
      </c>
      <c r="H32" s="177">
        <v>2</v>
      </c>
      <c r="I32" s="176">
        <v>3</v>
      </c>
      <c r="J32" s="178">
        <v>2</v>
      </c>
      <c r="K32" s="177">
        <v>3</v>
      </c>
      <c r="L32" s="177">
        <v>3</v>
      </c>
      <c r="M32" s="177">
        <v>3</v>
      </c>
      <c r="N32" s="233">
        <v>4</v>
      </c>
      <c r="O32" s="234">
        <f t="shared" ca="1" si="6"/>
        <v>2.5833333333333335</v>
      </c>
    </row>
    <row r="33" spans="1:15" thickBot="1" x14ac:dyDescent="0.3">
      <c r="A33" s="141"/>
      <c r="B33" s="142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2"/>
    </row>
    <row r="34" spans="1:15" ht="19.5" customHeight="1" thickBot="1" x14ac:dyDescent="0.45">
      <c r="A34" s="13" t="s">
        <v>6</v>
      </c>
      <c r="B34" s="19"/>
      <c r="C34" s="31"/>
      <c r="D34" s="15"/>
      <c r="E34" s="15"/>
      <c r="F34" s="15"/>
      <c r="G34" s="31"/>
      <c r="H34" s="43"/>
      <c r="I34" s="44"/>
      <c r="J34" s="44"/>
      <c r="K34" s="44"/>
      <c r="L34" s="45"/>
      <c r="M34" s="44"/>
      <c r="N34" s="46"/>
      <c r="O34" s="47"/>
    </row>
    <row r="35" spans="1:15" ht="16.2" thickBot="1" x14ac:dyDescent="0.35">
      <c r="A35" s="135"/>
      <c r="B35" s="319" t="s">
        <v>25</v>
      </c>
      <c r="C35" s="320"/>
      <c r="D35" s="320"/>
      <c r="E35" s="320"/>
      <c r="F35" s="320"/>
      <c r="G35" s="320"/>
      <c r="H35" s="320"/>
      <c r="I35" s="320"/>
      <c r="J35" s="320"/>
      <c r="K35" s="320"/>
      <c r="L35" s="320"/>
      <c r="M35" s="320"/>
      <c r="N35" s="320"/>
      <c r="O35" s="321"/>
    </row>
    <row r="36" spans="1:15" ht="16.2" thickBot="1" x14ac:dyDescent="0.35">
      <c r="A36" s="152"/>
      <c r="B36" s="325" t="s">
        <v>39</v>
      </c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7"/>
    </row>
    <row r="37" spans="1:15" ht="15" x14ac:dyDescent="0.25">
      <c r="A37" s="25"/>
      <c r="B37" s="159">
        <v>20</v>
      </c>
      <c r="C37" s="160">
        <v>2531</v>
      </c>
      <c r="D37" s="165">
        <v>2525</v>
      </c>
      <c r="E37" s="161">
        <v>2535</v>
      </c>
      <c r="F37" s="161">
        <v>2561</v>
      </c>
      <c r="G37" s="161">
        <v>2568</v>
      </c>
      <c r="H37" s="161">
        <v>2580</v>
      </c>
      <c r="I37" s="160">
        <v>2592</v>
      </c>
      <c r="J37" s="160">
        <v>2589</v>
      </c>
      <c r="K37" s="160">
        <v>2601</v>
      </c>
      <c r="L37" s="160">
        <v>2605</v>
      </c>
      <c r="M37" s="160">
        <v>2611</v>
      </c>
      <c r="N37" s="162">
        <v>2620</v>
      </c>
      <c r="O37" s="168">
        <f t="shared" ref="O37:O40" ca="1" si="7">IFERROR(AVERAGEIF(C37:N37, "&lt;&gt;0"), 0)</f>
        <v>2576.5</v>
      </c>
    </row>
    <row r="38" spans="1:15" ht="15" x14ac:dyDescent="0.25">
      <c r="A38" s="25"/>
      <c r="B38" s="163">
        <v>35</v>
      </c>
      <c r="C38" s="48">
        <v>12305</v>
      </c>
      <c r="D38" s="166">
        <v>12304</v>
      </c>
      <c r="E38" s="153">
        <v>12308</v>
      </c>
      <c r="F38" s="153">
        <v>12391</v>
      </c>
      <c r="G38" s="153">
        <v>12367</v>
      </c>
      <c r="H38" s="153">
        <v>12335</v>
      </c>
      <c r="I38" s="48">
        <v>12384</v>
      </c>
      <c r="J38" s="48">
        <v>12409</v>
      </c>
      <c r="K38" s="48">
        <v>12433</v>
      </c>
      <c r="L38" s="48">
        <v>12462</v>
      </c>
      <c r="M38" s="48">
        <v>12505</v>
      </c>
      <c r="N38" s="154">
        <v>12521</v>
      </c>
      <c r="O38" s="168">
        <f t="shared" ca="1" si="7"/>
        <v>12393.666666666666</v>
      </c>
    </row>
    <row r="39" spans="1:15" ht="15" x14ac:dyDescent="0.25">
      <c r="A39" s="25"/>
      <c r="B39" s="163">
        <v>64</v>
      </c>
      <c r="C39" s="48">
        <v>5548</v>
      </c>
      <c r="D39" s="166">
        <v>5548</v>
      </c>
      <c r="E39" s="153">
        <v>5534</v>
      </c>
      <c r="F39" s="153">
        <v>5549</v>
      </c>
      <c r="G39" s="153">
        <v>5548</v>
      </c>
      <c r="H39" s="153">
        <v>5534</v>
      </c>
      <c r="I39" s="48">
        <v>5537</v>
      </c>
      <c r="J39" s="48">
        <v>5559</v>
      </c>
      <c r="K39" s="48">
        <v>5535</v>
      </c>
      <c r="L39" s="48">
        <v>5532</v>
      </c>
      <c r="M39" s="48">
        <v>5535</v>
      </c>
      <c r="N39" s="154">
        <v>5525</v>
      </c>
      <c r="O39" s="168">
        <f t="shared" ca="1" si="7"/>
        <v>5540.333333333333</v>
      </c>
    </row>
    <row r="40" spans="1:15" thickBot="1" x14ac:dyDescent="0.3">
      <c r="A40" s="25"/>
      <c r="B40" s="164">
        <v>96</v>
      </c>
      <c r="C40" s="34">
        <v>450</v>
      </c>
      <c r="D40" s="167">
        <v>452</v>
      </c>
      <c r="E40" s="155">
        <v>458</v>
      </c>
      <c r="F40" s="155">
        <v>459</v>
      </c>
      <c r="G40" s="155">
        <v>462</v>
      </c>
      <c r="H40" s="155">
        <v>468</v>
      </c>
      <c r="I40" s="34">
        <v>466</v>
      </c>
      <c r="J40" s="34">
        <v>467</v>
      </c>
      <c r="K40" s="34">
        <v>463</v>
      </c>
      <c r="L40" s="34">
        <v>468</v>
      </c>
      <c r="M40" s="34">
        <v>463</v>
      </c>
      <c r="N40" s="156">
        <v>462</v>
      </c>
      <c r="O40" s="169">
        <f t="shared" ca="1" si="7"/>
        <v>461.5</v>
      </c>
    </row>
    <row r="41" spans="1:15" ht="16.2" thickBot="1" x14ac:dyDescent="0.35">
      <c r="A41" s="135"/>
      <c r="B41" s="319" t="s">
        <v>26</v>
      </c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1"/>
    </row>
    <row r="42" spans="1:15" ht="16.2" thickBot="1" x14ac:dyDescent="0.35">
      <c r="A42" s="23"/>
      <c r="B42" s="325" t="s">
        <v>39</v>
      </c>
      <c r="C42" s="326"/>
      <c r="D42" s="326"/>
      <c r="E42" s="326"/>
      <c r="F42" s="326"/>
      <c r="G42" s="326"/>
      <c r="H42" s="326"/>
      <c r="I42" s="326"/>
      <c r="J42" s="326"/>
      <c r="K42" s="326"/>
      <c r="L42" s="326"/>
      <c r="M42" s="326"/>
      <c r="N42" s="326"/>
      <c r="O42" s="327"/>
    </row>
    <row r="43" spans="1:15" ht="15" x14ac:dyDescent="0.25">
      <c r="A43" s="25"/>
      <c r="B43" s="159">
        <v>20</v>
      </c>
      <c r="C43" s="160">
        <v>7</v>
      </c>
      <c r="D43" s="165">
        <v>7</v>
      </c>
      <c r="E43" s="161">
        <v>7</v>
      </c>
      <c r="F43" s="161">
        <v>7</v>
      </c>
      <c r="G43" s="161">
        <v>7</v>
      </c>
      <c r="H43" s="161">
        <v>7</v>
      </c>
      <c r="I43" s="160">
        <v>7</v>
      </c>
      <c r="J43" s="160">
        <v>7</v>
      </c>
      <c r="K43" s="160">
        <v>7</v>
      </c>
      <c r="L43" s="160">
        <v>7</v>
      </c>
      <c r="M43" s="160">
        <v>7</v>
      </c>
      <c r="N43" s="162">
        <v>7</v>
      </c>
      <c r="O43" s="168">
        <f t="shared" ref="O43:O46" ca="1" si="8">IFERROR(AVERAGEIF(C43:N43, "&lt;&gt;0"), 0)</f>
        <v>7</v>
      </c>
    </row>
    <row r="44" spans="1:15" ht="15" x14ac:dyDescent="0.25">
      <c r="A44" s="25"/>
      <c r="B44" s="163">
        <v>35</v>
      </c>
      <c r="C44" s="48">
        <v>35</v>
      </c>
      <c r="D44" s="166">
        <v>35</v>
      </c>
      <c r="E44" s="153">
        <v>33</v>
      </c>
      <c r="F44" s="153">
        <v>33</v>
      </c>
      <c r="G44" s="153">
        <v>32</v>
      </c>
      <c r="H44" s="153">
        <v>32</v>
      </c>
      <c r="I44" s="48">
        <v>30</v>
      </c>
      <c r="J44" s="48">
        <v>29</v>
      </c>
      <c r="K44" s="48">
        <v>27</v>
      </c>
      <c r="L44" s="48">
        <v>26</v>
      </c>
      <c r="M44" s="48">
        <v>26</v>
      </c>
      <c r="N44" s="154">
        <v>26</v>
      </c>
      <c r="O44" s="168">
        <f t="shared" ca="1" si="8"/>
        <v>30.333333333333332</v>
      </c>
    </row>
    <row r="45" spans="1:15" ht="15" x14ac:dyDescent="0.25">
      <c r="A45" s="25"/>
      <c r="B45" s="163">
        <v>64</v>
      </c>
      <c r="C45" s="48">
        <v>9</v>
      </c>
      <c r="D45" s="166">
        <v>9</v>
      </c>
      <c r="E45" s="153">
        <v>9</v>
      </c>
      <c r="F45" s="153">
        <v>8</v>
      </c>
      <c r="G45" s="153">
        <v>8</v>
      </c>
      <c r="H45" s="153">
        <v>8</v>
      </c>
      <c r="I45" s="48">
        <v>8</v>
      </c>
      <c r="J45" s="48">
        <v>7</v>
      </c>
      <c r="K45" s="48">
        <v>7</v>
      </c>
      <c r="L45" s="48">
        <v>7</v>
      </c>
      <c r="M45" s="48">
        <v>7</v>
      </c>
      <c r="N45" s="154">
        <v>7</v>
      </c>
      <c r="O45" s="168">
        <f t="shared" ca="1" si="8"/>
        <v>7.833333333333333</v>
      </c>
    </row>
    <row r="46" spans="1:15" thickBot="1" x14ac:dyDescent="0.3">
      <c r="A46" s="25"/>
      <c r="B46" s="164">
        <v>96</v>
      </c>
      <c r="C46" s="34">
        <v>0</v>
      </c>
      <c r="D46" s="167">
        <v>0</v>
      </c>
      <c r="E46" s="155">
        <v>0</v>
      </c>
      <c r="F46" s="155">
        <v>0</v>
      </c>
      <c r="G46" s="155">
        <v>0</v>
      </c>
      <c r="H46" s="155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156">
        <v>0</v>
      </c>
      <c r="O46" s="169">
        <f t="shared" ca="1" si="8"/>
        <v>0</v>
      </c>
    </row>
    <row r="47" spans="1:15" ht="16.2" thickBot="1" x14ac:dyDescent="0.3">
      <c r="A47" s="25"/>
      <c r="B47" s="322" t="s">
        <v>40</v>
      </c>
      <c r="C47" s="323"/>
      <c r="D47" s="323"/>
      <c r="E47" s="323"/>
      <c r="F47" s="323"/>
      <c r="G47" s="323"/>
      <c r="H47" s="323"/>
      <c r="I47" s="323"/>
      <c r="J47" s="323"/>
      <c r="K47" s="323"/>
      <c r="L47" s="323"/>
      <c r="M47" s="323"/>
      <c r="N47" s="323"/>
      <c r="O47" s="324"/>
    </row>
    <row r="48" spans="1:15" ht="15" x14ac:dyDescent="0.25">
      <c r="A48" s="25"/>
      <c r="B48" s="159" t="s">
        <v>53</v>
      </c>
      <c r="C48" s="160">
        <v>2</v>
      </c>
      <c r="D48" s="165">
        <v>2</v>
      </c>
      <c r="E48" s="161">
        <v>2</v>
      </c>
      <c r="F48" s="161">
        <v>2</v>
      </c>
      <c r="G48" s="161">
        <v>2</v>
      </c>
      <c r="H48" s="161">
        <v>2</v>
      </c>
      <c r="I48" s="160">
        <v>2</v>
      </c>
      <c r="J48" s="160">
        <v>2</v>
      </c>
      <c r="K48" s="160">
        <v>2</v>
      </c>
      <c r="L48" s="160">
        <v>2</v>
      </c>
      <c r="M48" s="160">
        <v>2</v>
      </c>
      <c r="N48" s="162">
        <v>2</v>
      </c>
      <c r="O48" s="168">
        <f t="shared" ref="O48:O53" ca="1" si="9">IFERROR(AVERAGEIF(C48:N48, "&lt;&gt;0"), 0)</f>
        <v>2</v>
      </c>
    </row>
    <row r="49" spans="1:15" ht="15" x14ac:dyDescent="0.25">
      <c r="A49" s="25"/>
      <c r="B49" s="163" t="s">
        <v>54</v>
      </c>
      <c r="C49" s="48">
        <v>50</v>
      </c>
      <c r="D49" s="166">
        <v>50</v>
      </c>
      <c r="E49" s="153">
        <v>50</v>
      </c>
      <c r="F49" s="153">
        <v>49</v>
      </c>
      <c r="G49" s="153">
        <v>49</v>
      </c>
      <c r="H49" s="153">
        <v>48</v>
      </c>
      <c r="I49" s="48">
        <v>48</v>
      </c>
      <c r="J49" s="48">
        <v>48</v>
      </c>
      <c r="K49" s="48">
        <v>48</v>
      </c>
      <c r="L49" s="48">
        <v>48</v>
      </c>
      <c r="M49" s="48">
        <v>48</v>
      </c>
      <c r="N49" s="154">
        <v>48</v>
      </c>
      <c r="O49" s="168">
        <f t="shared" ca="1" si="9"/>
        <v>48.666666666666664</v>
      </c>
    </row>
    <row r="50" spans="1:15" ht="15" x14ac:dyDescent="0.25">
      <c r="A50" s="25"/>
      <c r="B50" s="163" t="s">
        <v>55</v>
      </c>
      <c r="C50" s="48">
        <v>104</v>
      </c>
      <c r="D50" s="166">
        <v>104</v>
      </c>
      <c r="E50" s="153">
        <v>99</v>
      </c>
      <c r="F50" s="153">
        <v>90</v>
      </c>
      <c r="G50" s="153">
        <v>90</v>
      </c>
      <c r="H50" s="153">
        <v>92</v>
      </c>
      <c r="I50" s="48">
        <v>92</v>
      </c>
      <c r="J50" s="48">
        <v>92</v>
      </c>
      <c r="K50" s="48">
        <v>92</v>
      </c>
      <c r="L50" s="48">
        <v>92</v>
      </c>
      <c r="M50" s="48">
        <v>92</v>
      </c>
      <c r="N50" s="154">
        <v>92</v>
      </c>
      <c r="O50" s="168">
        <f t="shared" ca="1" si="9"/>
        <v>94.25</v>
      </c>
    </row>
    <row r="51" spans="1:15" ht="15" x14ac:dyDescent="0.25">
      <c r="A51" s="25"/>
      <c r="B51" s="163" t="s">
        <v>56</v>
      </c>
      <c r="C51" s="48">
        <v>109</v>
      </c>
      <c r="D51" s="166">
        <v>109</v>
      </c>
      <c r="E51" s="153">
        <v>109</v>
      </c>
      <c r="F51" s="153">
        <v>114</v>
      </c>
      <c r="G51" s="153">
        <v>114</v>
      </c>
      <c r="H51" s="153">
        <v>113</v>
      </c>
      <c r="I51" s="48">
        <v>113</v>
      </c>
      <c r="J51" s="48">
        <v>113</v>
      </c>
      <c r="K51" s="48">
        <v>113</v>
      </c>
      <c r="L51" s="48">
        <v>113</v>
      </c>
      <c r="M51" s="48">
        <v>113</v>
      </c>
      <c r="N51" s="154">
        <v>113</v>
      </c>
      <c r="O51" s="168">
        <f t="shared" ca="1" si="9"/>
        <v>112.16666666666667</v>
      </c>
    </row>
    <row r="52" spans="1:15" ht="15" x14ac:dyDescent="0.25">
      <c r="A52" s="25"/>
      <c r="B52" s="163" t="s">
        <v>57</v>
      </c>
      <c r="C52" s="48">
        <v>0</v>
      </c>
      <c r="D52" s="166">
        <v>0</v>
      </c>
      <c r="E52" s="153">
        <v>0</v>
      </c>
      <c r="F52" s="153">
        <v>0</v>
      </c>
      <c r="G52" s="153">
        <v>0</v>
      </c>
      <c r="H52" s="153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154">
        <v>0</v>
      </c>
      <c r="O52" s="168">
        <f t="shared" ca="1" si="9"/>
        <v>0</v>
      </c>
    </row>
    <row r="53" spans="1:15" thickBot="1" x14ac:dyDescent="0.3">
      <c r="A53" s="49"/>
      <c r="B53" s="164" t="s">
        <v>58</v>
      </c>
      <c r="C53" s="34">
        <v>0</v>
      </c>
      <c r="D53" s="167">
        <v>0</v>
      </c>
      <c r="E53" s="155">
        <v>0</v>
      </c>
      <c r="F53" s="155">
        <v>0</v>
      </c>
      <c r="G53" s="155">
        <v>0</v>
      </c>
      <c r="H53" s="155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156">
        <v>0</v>
      </c>
      <c r="O53" s="169">
        <f t="shared" ca="1" si="9"/>
        <v>0</v>
      </c>
    </row>
    <row r="54" spans="1:15" ht="16.2" thickBot="1" x14ac:dyDescent="0.35">
      <c r="A54" s="135"/>
      <c r="B54" s="319" t="s">
        <v>35</v>
      </c>
      <c r="C54" s="320"/>
      <c r="D54" s="320"/>
      <c r="E54" s="320"/>
      <c r="F54" s="320"/>
      <c r="G54" s="320"/>
      <c r="H54" s="320"/>
      <c r="I54" s="320"/>
      <c r="J54" s="320"/>
      <c r="K54" s="320"/>
      <c r="L54" s="320"/>
      <c r="M54" s="320"/>
      <c r="N54" s="320"/>
      <c r="O54" s="321"/>
    </row>
    <row r="55" spans="1:15" ht="16.2" thickBot="1" x14ac:dyDescent="0.35">
      <c r="A55" s="23"/>
      <c r="B55" s="325" t="s">
        <v>39</v>
      </c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7"/>
    </row>
    <row r="56" spans="1:15" ht="15" x14ac:dyDescent="0.25">
      <c r="A56" s="25"/>
      <c r="B56" s="159">
        <v>20</v>
      </c>
      <c r="C56" s="160">
        <v>0</v>
      </c>
      <c r="D56" s="165">
        <v>0</v>
      </c>
      <c r="E56" s="161">
        <v>0</v>
      </c>
      <c r="F56" s="161">
        <v>0</v>
      </c>
      <c r="G56" s="161">
        <v>0</v>
      </c>
      <c r="H56" s="161">
        <v>0</v>
      </c>
      <c r="I56" s="160">
        <v>0</v>
      </c>
      <c r="J56" s="160">
        <v>0</v>
      </c>
      <c r="K56" s="160">
        <v>0</v>
      </c>
      <c r="L56" s="160">
        <v>0</v>
      </c>
      <c r="M56" s="160">
        <v>0</v>
      </c>
      <c r="N56" s="162">
        <v>0</v>
      </c>
      <c r="O56" s="168">
        <f t="shared" ref="O56:O59" ca="1" si="10">IFERROR(AVERAGEIF(C56:N56, "&lt;&gt;0"), 0)</f>
        <v>0</v>
      </c>
    </row>
    <row r="57" spans="1:15" ht="15" x14ac:dyDescent="0.25">
      <c r="A57" s="25"/>
      <c r="B57" s="163">
        <v>35</v>
      </c>
      <c r="C57" s="48">
        <v>6</v>
      </c>
      <c r="D57" s="166">
        <v>6</v>
      </c>
      <c r="E57" s="153">
        <v>6</v>
      </c>
      <c r="F57" s="153">
        <v>6</v>
      </c>
      <c r="G57" s="153">
        <v>6</v>
      </c>
      <c r="H57" s="153">
        <v>6</v>
      </c>
      <c r="I57" s="48">
        <v>5</v>
      </c>
      <c r="J57" s="48">
        <v>5</v>
      </c>
      <c r="K57" s="48">
        <v>5</v>
      </c>
      <c r="L57" s="48">
        <v>5</v>
      </c>
      <c r="M57" s="48">
        <v>5</v>
      </c>
      <c r="N57" s="154">
        <v>5</v>
      </c>
      <c r="O57" s="168">
        <f t="shared" ca="1" si="10"/>
        <v>5.5</v>
      </c>
    </row>
    <row r="58" spans="1:15" ht="15" x14ac:dyDescent="0.25">
      <c r="A58" s="25"/>
      <c r="B58" s="163">
        <v>64</v>
      </c>
      <c r="C58" s="48">
        <v>0</v>
      </c>
      <c r="D58" s="166">
        <v>0</v>
      </c>
      <c r="E58" s="153">
        <v>0</v>
      </c>
      <c r="F58" s="153">
        <v>0</v>
      </c>
      <c r="G58" s="153">
        <v>0</v>
      </c>
      <c r="H58" s="153">
        <v>0</v>
      </c>
      <c r="I58" s="48">
        <v>3</v>
      </c>
      <c r="J58" s="48">
        <v>3</v>
      </c>
      <c r="K58" s="48">
        <v>3</v>
      </c>
      <c r="L58" s="48">
        <v>3</v>
      </c>
      <c r="M58" s="48">
        <v>3</v>
      </c>
      <c r="N58" s="154">
        <v>3</v>
      </c>
      <c r="O58" s="168">
        <f t="shared" ca="1" si="10"/>
        <v>3</v>
      </c>
    </row>
    <row r="59" spans="1:15" thickBot="1" x14ac:dyDescent="0.3">
      <c r="A59" s="25"/>
      <c r="B59" s="164">
        <v>96</v>
      </c>
      <c r="C59" s="34">
        <v>38</v>
      </c>
      <c r="D59" s="167">
        <v>39</v>
      </c>
      <c r="E59" s="155">
        <v>39</v>
      </c>
      <c r="F59" s="155">
        <v>39</v>
      </c>
      <c r="G59" s="155">
        <v>39</v>
      </c>
      <c r="H59" s="155">
        <v>39</v>
      </c>
      <c r="I59" s="34">
        <v>37</v>
      </c>
      <c r="J59" s="34">
        <v>39</v>
      </c>
      <c r="K59" s="34">
        <v>38</v>
      </c>
      <c r="L59" s="34">
        <v>39</v>
      </c>
      <c r="M59" s="34">
        <v>40</v>
      </c>
      <c r="N59" s="156">
        <v>44</v>
      </c>
      <c r="O59" s="169">
        <f t="shared" ca="1" si="10"/>
        <v>39.166666666666664</v>
      </c>
    </row>
    <row r="60" spans="1:15" ht="16.2" thickBot="1" x14ac:dyDescent="0.3">
      <c r="A60" s="25"/>
      <c r="B60" s="322" t="s">
        <v>40</v>
      </c>
      <c r="C60" s="323"/>
      <c r="D60" s="323"/>
      <c r="E60" s="323"/>
      <c r="F60" s="323"/>
      <c r="G60" s="323"/>
      <c r="H60" s="323"/>
      <c r="I60" s="323"/>
      <c r="J60" s="323"/>
      <c r="K60" s="323"/>
      <c r="L60" s="323"/>
      <c r="M60" s="323"/>
      <c r="N60" s="323"/>
      <c r="O60" s="324"/>
    </row>
    <row r="61" spans="1:15" ht="15" x14ac:dyDescent="0.25">
      <c r="A61" s="25"/>
      <c r="B61" s="159" t="s">
        <v>53</v>
      </c>
      <c r="C61" s="160">
        <v>44</v>
      </c>
      <c r="D61" s="165">
        <v>45</v>
      </c>
      <c r="E61" s="161">
        <v>44</v>
      </c>
      <c r="F61" s="161">
        <v>44</v>
      </c>
      <c r="G61" s="161">
        <v>45</v>
      </c>
      <c r="H61" s="161">
        <v>45</v>
      </c>
      <c r="I61" s="160">
        <v>45</v>
      </c>
      <c r="J61" s="160">
        <v>46</v>
      </c>
      <c r="K61" s="160">
        <v>46</v>
      </c>
      <c r="L61" s="160">
        <v>48</v>
      </c>
      <c r="M61" s="160">
        <v>49</v>
      </c>
      <c r="N61" s="162">
        <v>50</v>
      </c>
      <c r="O61" s="168">
        <f t="shared" ref="O61:O66" ca="1" si="11">IFERROR(AVERAGEIF(C61:N61, "&lt;&gt;0"), 0)</f>
        <v>45.916666666666664</v>
      </c>
    </row>
    <row r="62" spans="1:15" ht="15" x14ac:dyDescent="0.25">
      <c r="A62" s="25"/>
      <c r="B62" s="163" t="s">
        <v>54</v>
      </c>
      <c r="C62" s="48">
        <v>83</v>
      </c>
      <c r="D62" s="166">
        <v>83</v>
      </c>
      <c r="E62" s="153">
        <v>84</v>
      </c>
      <c r="F62" s="153">
        <v>84</v>
      </c>
      <c r="G62" s="153">
        <v>85</v>
      </c>
      <c r="H62" s="153">
        <v>85</v>
      </c>
      <c r="I62" s="48">
        <v>83</v>
      </c>
      <c r="J62" s="48">
        <v>82</v>
      </c>
      <c r="K62" s="48">
        <v>82</v>
      </c>
      <c r="L62" s="48">
        <v>81</v>
      </c>
      <c r="M62" s="48">
        <v>80</v>
      </c>
      <c r="N62" s="154">
        <v>78</v>
      </c>
      <c r="O62" s="168">
        <f t="shared" ca="1" si="11"/>
        <v>82.5</v>
      </c>
    </row>
    <row r="63" spans="1:15" ht="15" x14ac:dyDescent="0.25">
      <c r="A63" s="25"/>
      <c r="B63" s="163" t="s">
        <v>55</v>
      </c>
      <c r="C63" s="48">
        <v>61</v>
      </c>
      <c r="D63" s="166">
        <v>60</v>
      </c>
      <c r="E63" s="153">
        <v>59</v>
      </c>
      <c r="F63" s="153">
        <v>58</v>
      </c>
      <c r="G63" s="153">
        <v>57</v>
      </c>
      <c r="H63" s="153">
        <v>58</v>
      </c>
      <c r="I63" s="48">
        <v>60</v>
      </c>
      <c r="J63" s="48">
        <v>60</v>
      </c>
      <c r="K63" s="48">
        <v>61</v>
      </c>
      <c r="L63" s="48">
        <v>60</v>
      </c>
      <c r="M63" s="48">
        <v>61</v>
      </c>
      <c r="N63" s="154">
        <v>59</v>
      </c>
      <c r="O63" s="168">
        <f t="shared" ca="1" si="11"/>
        <v>59.5</v>
      </c>
    </row>
    <row r="64" spans="1:15" ht="15" x14ac:dyDescent="0.25">
      <c r="A64" s="25"/>
      <c r="B64" s="163" t="s">
        <v>56</v>
      </c>
      <c r="C64" s="48">
        <v>115</v>
      </c>
      <c r="D64" s="166">
        <v>117</v>
      </c>
      <c r="E64" s="153">
        <v>113</v>
      </c>
      <c r="F64" s="153">
        <v>115</v>
      </c>
      <c r="G64" s="153">
        <v>116</v>
      </c>
      <c r="H64" s="153">
        <v>115</v>
      </c>
      <c r="I64" s="48">
        <v>116</v>
      </c>
      <c r="J64" s="48">
        <v>115</v>
      </c>
      <c r="K64" s="48">
        <v>114</v>
      </c>
      <c r="L64" s="48">
        <v>114</v>
      </c>
      <c r="M64" s="48">
        <v>114</v>
      </c>
      <c r="N64" s="154">
        <v>115</v>
      </c>
      <c r="O64" s="168">
        <f t="shared" ca="1" si="11"/>
        <v>114.91666666666667</v>
      </c>
    </row>
    <row r="65" spans="1:15" ht="15" x14ac:dyDescent="0.25">
      <c r="A65" s="25"/>
      <c r="B65" s="163" t="s">
        <v>57</v>
      </c>
      <c r="C65" s="48">
        <v>30</v>
      </c>
      <c r="D65" s="166">
        <v>30</v>
      </c>
      <c r="E65" s="153">
        <v>30</v>
      </c>
      <c r="F65" s="153">
        <v>30</v>
      </c>
      <c r="G65" s="153">
        <v>32</v>
      </c>
      <c r="H65" s="153">
        <v>30</v>
      </c>
      <c r="I65" s="48">
        <v>30</v>
      </c>
      <c r="J65" s="48">
        <v>31</v>
      </c>
      <c r="K65" s="48">
        <v>31</v>
      </c>
      <c r="L65" s="48">
        <v>30</v>
      </c>
      <c r="M65" s="48">
        <v>29</v>
      </c>
      <c r="N65" s="154">
        <v>31</v>
      </c>
      <c r="O65" s="168">
        <f t="shared" ca="1" si="11"/>
        <v>30.333333333333332</v>
      </c>
    </row>
    <row r="66" spans="1:15" thickBot="1" x14ac:dyDescent="0.3">
      <c r="A66" s="49"/>
      <c r="B66" s="164" t="s">
        <v>58</v>
      </c>
      <c r="C66" s="34">
        <v>0</v>
      </c>
      <c r="D66" s="167">
        <v>0</v>
      </c>
      <c r="E66" s="155">
        <v>0</v>
      </c>
      <c r="F66" s="155">
        <v>0</v>
      </c>
      <c r="G66" s="155">
        <v>0</v>
      </c>
      <c r="H66" s="155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156">
        <v>0</v>
      </c>
      <c r="O66" s="169">
        <f t="shared" ca="1" si="11"/>
        <v>0</v>
      </c>
    </row>
    <row r="67" spans="1:15" ht="16.2" thickBot="1" x14ac:dyDescent="0.35">
      <c r="A67" s="135"/>
      <c r="B67" s="319" t="s">
        <v>2</v>
      </c>
      <c r="C67" s="320"/>
      <c r="D67" s="320"/>
      <c r="E67" s="320"/>
      <c r="F67" s="320"/>
      <c r="G67" s="320"/>
      <c r="H67" s="320"/>
      <c r="I67" s="320"/>
      <c r="J67" s="320"/>
      <c r="K67" s="320"/>
      <c r="L67" s="320"/>
      <c r="M67" s="320"/>
      <c r="N67" s="320"/>
      <c r="O67" s="321"/>
    </row>
    <row r="68" spans="1:15" ht="16.2" thickBot="1" x14ac:dyDescent="0.35">
      <c r="A68" s="23"/>
      <c r="B68" s="325" t="s">
        <v>39</v>
      </c>
      <c r="C68" s="326"/>
      <c r="D68" s="326"/>
      <c r="E68" s="326"/>
      <c r="F68" s="326"/>
      <c r="G68" s="326"/>
      <c r="H68" s="326"/>
      <c r="I68" s="326"/>
      <c r="J68" s="326"/>
      <c r="K68" s="326"/>
      <c r="L68" s="326"/>
      <c r="M68" s="326"/>
      <c r="N68" s="326"/>
      <c r="O68" s="327"/>
    </row>
    <row r="69" spans="1:15" ht="15" x14ac:dyDescent="0.25">
      <c r="A69" s="25"/>
      <c r="B69" s="159">
        <v>20</v>
      </c>
      <c r="C69" s="160">
        <v>0</v>
      </c>
      <c r="D69" s="165">
        <v>0</v>
      </c>
      <c r="E69" s="161">
        <v>0</v>
      </c>
      <c r="F69" s="161">
        <v>0</v>
      </c>
      <c r="G69" s="161">
        <v>0</v>
      </c>
      <c r="H69" s="161">
        <v>0</v>
      </c>
      <c r="I69" s="160">
        <v>0</v>
      </c>
      <c r="J69" s="160">
        <v>0</v>
      </c>
      <c r="K69" s="160">
        <v>0</v>
      </c>
      <c r="L69" s="160">
        <v>0</v>
      </c>
      <c r="M69" s="160">
        <v>0</v>
      </c>
      <c r="N69" s="162">
        <v>0</v>
      </c>
      <c r="O69" s="168">
        <f t="shared" ref="O69:O72" ca="1" si="12">IFERROR(AVERAGEIF(C69:N69, "&lt;&gt;0"), 0)</f>
        <v>0</v>
      </c>
    </row>
    <row r="70" spans="1:15" ht="15" x14ac:dyDescent="0.25">
      <c r="A70" s="25"/>
      <c r="B70" s="163">
        <v>35</v>
      </c>
      <c r="C70" s="48">
        <v>17</v>
      </c>
      <c r="D70" s="166">
        <v>17</v>
      </c>
      <c r="E70" s="153">
        <v>17</v>
      </c>
      <c r="F70" s="153">
        <v>17</v>
      </c>
      <c r="G70" s="153">
        <v>17</v>
      </c>
      <c r="H70" s="153">
        <v>17</v>
      </c>
      <c r="I70" s="48">
        <v>17</v>
      </c>
      <c r="J70" s="48">
        <v>17</v>
      </c>
      <c r="K70" s="48">
        <v>17</v>
      </c>
      <c r="L70" s="48">
        <v>18</v>
      </c>
      <c r="M70" s="48">
        <v>18</v>
      </c>
      <c r="N70" s="154">
        <v>18</v>
      </c>
      <c r="O70" s="168">
        <f t="shared" ca="1" si="12"/>
        <v>17.25</v>
      </c>
    </row>
    <row r="71" spans="1:15" ht="15" x14ac:dyDescent="0.25">
      <c r="A71" s="25"/>
      <c r="B71" s="163">
        <v>64</v>
      </c>
      <c r="C71" s="48">
        <v>0</v>
      </c>
      <c r="D71" s="166">
        <v>0</v>
      </c>
      <c r="E71" s="153">
        <v>0</v>
      </c>
      <c r="F71" s="153">
        <v>0</v>
      </c>
      <c r="G71" s="153">
        <v>0</v>
      </c>
      <c r="H71" s="153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154">
        <v>0</v>
      </c>
      <c r="O71" s="168">
        <f t="shared" ca="1" si="12"/>
        <v>0</v>
      </c>
    </row>
    <row r="72" spans="1:15" thickBot="1" x14ac:dyDescent="0.3">
      <c r="A72" s="25"/>
      <c r="B72" s="164">
        <v>96</v>
      </c>
      <c r="C72" s="34">
        <v>1</v>
      </c>
      <c r="D72" s="167">
        <v>1</v>
      </c>
      <c r="E72" s="155">
        <v>1</v>
      </c>
      <c r="F72" s="155">
        <v>1</v>
      </c>
      <c r="G72" s="155">
        <v>1</v>
      </c>
      <c r="H72" s="155">
        <v>1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156">
        <v>0</v>
      </c>
      <c r="O72" s="169">
        <f t="shared" ca="1" si="12"/>
        <v>1</v>
      </c>
    </row>
    <row r="73" spans="1:15" ht="16.2" thickBot="1" x14ac:dyDescent="0.3">
      <c r="A73" s="25"/>
      <c r="B73" s="322" t="s">
        <v>40</v>
      </c>
      <c r="C73" s="323"/>
      <c r="D73" s="323"/>
      <c r="E73" s="323"/>
      <c r="F73" s="323"/>
      <c r="G73" s="323"/>
      <c r="H73" s="323"/>
      <c r="I73" s="323"/>
      <c r="J73" s="323"/>
      <c r="K73" s="323"/>
      <c r="L73" s="323"/>
      <c r="M73" s="323"/>
      <c r="N73" s="323"/>
      <c r="O73" s="324"/>
    </row>
    <row r="74" spans="1:15" ht="15" x14ac:dyDescent="0.25">
      <c r="A74" s="25"/>
      <c r="B74" s="159" t="s">
        <v>53</v>
      </c>
      <c r="C74" s="160">
        <v>0</v>
      </c>
      <c r="D74" s="165">
        <v>0</v>
      </c>
      <c r="E74" s="161">
        <v>0</v>
      </c>
      <c r="F74" s="161">
        <v>0</v>
      </c>
      <c r="G74" s="161">
        <v>0</v>
      </c>
      <c r="H74" s="161">
        <v>0</v>
      </c>
      <c r="I74" s="160">
        <v>0</v>
      </c>
      <c r="J74" s="160">
        <v>0</v>
      </c>
      <c r="K74" s="160">
        <v>0</v>
      </c>
      <c r="L74" s="160">
        <v>0</v>
      </c>
      <c r="M74" s="160">
        <v>0</v>
      </c>
      <c r="N74" s="162">
        <v>0</v>
      </c>
      <c r="O74" s="168">
        <f t="shared" ref="O74:O79" ca="1" si="13">IFERROR(AVERAGEIF(C74:N74, "&lt;&gt;0"), 0)</f>
        <v>0</v>
      </c>
    </row>
    <row r="75" spans="1:15" ht="15" x14ac:dyDescent="0.25">
      <c r="A75" s="25"/>
      <c r="B75" s="163" t="s">
        <v>54</v>
      </c>
      <c r="C75" s="48">
        <v>5</v>
      </c>
      <c r="D75" s="166">
        <v>5</v>
      </c>
      <c r="E75" s="153">
        <v>5</v>
      </c>
      <c r="F75" s="153">
        <v>5</v>
      </c>
      <c r="G75" s="153">
        <v>5</v>
      </c>
      <c r="H75" s="153">
        <v>5</v>
      </c>
      <c r="I75" s="48">
        <v>4</v>
      </c>
      <c r="J75" s="48">
        <v>4</v>
      </c>
      <c r="K75" s="48">
        <v>4</v>
      </c>
      <c r="L75" s="48">
        <v>4</v>
      </c>
      <c r="M75" s="48">
        <v>4</v>
      </c>
      <c r="N75" s="154">
        <v>4</v>
      </c>
      <c r="O75" s="168">
        <f t="shared" ca="1" si="13"/>
        <v>4.5</v>
      </c>
    </row>
    <row r="76" spans="1:15" ht="15" x14ac:dyDescent="0.25">
      <c r="A76" s="25"/>
      <c r="B76" s="163" t="s">
        <v>55</v>
      </c>
      <c r="C76" s="48">
        <v>12</v>
      </c>
      <c r="D76" s="166">
        <v>12</v>
      </c>
      <c r="E76" s="153">
        <v>12</v>
      </c>
      <c r="F76" s="153">
        <v>12</v>
      </c>
      <c r="G76" s="153">
        <v>12</v>
      </c>
      <c r="H76" s="153">
        <v>12</v>
      </c>
      <c r="I76" s="48">
        <v>12</v>
      </c>
      <c r="J76" s="48">
        <v>12</v>
      </c>
      <c r="K76" s="48">
        <v>12</v>
      </c>
      <c r="L76" s="48">
        <v>12</v>
      </c>
      <c r="M76" s="48">
        <v>12</v>
      </c>
      <c r="N76" s="154">
        <v>12</v>
      </c>
      <c r="O76" s="168">
        <f t="shared" ca="1" si="13"/>
        <v>12</v>
      </c>
    </row>
    <row r="77" spans="1:15" ht="15" x14ac:dyDescent="0.25">
      <c r="A77" s="25"/>
      <c r="B77" s="163" t="s">
        <v>56</v>
      </c>
      <c r="C77" s="48">
        <v>4</v>
      </c>
      <c r="D77" s="166">
        <v>4</v>
      </c>
      <c r="E77" s="153">
        <v>4</v>
      </c>
      <c r="F77" s="153">
        <v>4</v>
      </c>
      <c r="G77" s="153">
        <v>4</v>
      </c>
      <c r="H77" s="153">
        <v>4</v>
      </c>
      <c r="I77" s="48">
        <v>5</v>
      </c>
      <c r="J77" s="48">
        <v>5</v>
      </c>
      <c r="K77" s="48">
        <v>5</v>
      </c>
      <c r="L77" s="48">
        <v>5</v>
      </c>
      <c r="M77" s="48">
        <v>5</v>
      </c>
      <c r="N77" s="154">
        <v>5</v>
      </c>
      <c r="O77" s="168">
        <f t="shared" ca="1" si="13"/>
        <v>4.5</v>
      </c>
    </row>
    <row r="78" spans="1:15" ht="15" x14ac:dyDescent="0.25">
      <c r="A78" s="25"/>
      <c r="B78" s="163" t="s">
        <v>57</v>
      </c>
      <c r="C78" s="48">
        <v>3</v>
      </c>
      <c r="D78" s="166">
        <v>3</v>
      </c>
      <c r="E78" s="153">
        <v>3</v>
      </c>
      <c r="F78" s="153">
        <v>3</v>
      </c>
      <c r="G78" s="153">
        <v>3</v>
      </c>
      <c r="H78" s="153">
        <v>3</v>
      </c>
      <c r="I78" s="48">
        <v>3</v>
      </c>
      <c r="J78" s="48">
        <v>3</v>
      </c>
      <c r="K78" s="48">
        <v>3</v>
      </c>
      <c r="L78" s="48">
        <v>3</v>
      </c>
      <c r="M78" s="48">
        <v>3</v>
      </c>
      <c r="N78" s="154">
        <v>3</v>
      </c>
      <c r="O78" s="168">
        <f t="shared" ca="1" si="13"/>
        <v>3</v>
      </c>
    </row>
    <row r="79" spans="1:15" thickBot="1" x14ac:dyDescent="0.3">
      <c r="A79" s="49"/>
      <c r="B79" s="164" t="s">
        <v>58</v>
      </c>
      <c r="C79" s="34">
        <v>0</v>
      </c>
      <c r="D79" s="167">
        <v>0</v>
      </c>
      <c r="E79" s="155">
        <v>0</v>
      </c>
      <c r="F79" s="155">
        <v>0</v>
      </c>
      <c r="G79" s="155">
        <v>0</v>
      </c>
      <c r="H79" s="155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156">
        <v>0</v>
      </c>
      <c r="O79" s="169">
        <f t="shared" ca="1" si="13"/>
        <v>0</v>
      </c>
    </row>
    <row r="80" spans="1:15" ht="29.25" customHeight="1" thickBot="1" x14ac:dyDescent="0.3">
      <c r="A80" s="143" t="s">
        <v>7</v>
      </c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5"/>
    </row>
    <row r="81" spans="1:15" ht="19.5" customHeight="1" thickBot="1" x14ac:dyDescent="0.45">
      <c r="A81" s="489" t="s">
        <v>0</v>
      </c>
      <c r="B81" s="490"/>
      <c r="C81" s="50"/>
      <c r="D81" s="50"/>
      <c r="E81" s="50"/>
      <c r="F81" s="50"/>
      <c r="G81" s="51"/>
      <c r="H81" s="52"/>
      <c r="I81" s="53"/>
      <c r="J81" s="53"/>
      <c r="K81" s="54"/>
      <c r="L81" s="54"/>
      <c r="M81" s="54"/>
      <c r="N81" s="54"/>
      <c r="O81" s="55"/>
    </row>
    <row r="82" spans="1:15" x14ac:dyDescent="0.3">
      <c r="A82" s="23"/>
      <c r="B82" s="56" t="s">
        <v>61</v>
      </c>
      <c r="C82" s="204">
        <v>774.61824297323642</v>
      </c>
      <c r="D82" s="203">
        <v>622.88873285786451</v>
      </c>
      <c r="E82" s="204">
        <v>683.84840762612362</v>
      </c>
      <c r="F82" s="204">
        <v>616.94744173290508</v>
      </c>
      <c r="G82" s="204">
        <v>672.21858159188605</v>
      </c>
      <c r="H82" s="204">
        <v>604.03575590468415</v>
      </c>
      <c r="I82" s="204">
        <v>589.55046136939438</v>
      </c>
      <c r="J82" s="204">
        <v>684.85913192973101</v>
      </c>
      <c r="K82" s="202">
        <v>587.2183932248771</v>
      </c>
      <c r="L82" s="202">
        <v>628.34696050784032</v>
      </c>
      <c r="M82" s="235">
        <v>588.91732454369424</v>
      </c>
      <c r="N82" s="236">
        <v>631.32085505062582</v>
      </c>
      <c r="O82" s="228">
        <f t="shared" ref="O82:O84" ca="1" si="14">SUM(C82:N82)</f>
        <v>7684.7702893128644</v>
      </c>
    </row>
    <row r="83" spans="1:15" x14ac:dyDescent="0.3">
      <c r="A83" s="25"/>
      <c r="B83" s="58" t="s">
        <v>59</v>
      </c>
      <c r="C83" s="311">
        <v>12.042000000000002</v>
      </c>
      <c r="D83" s="312">
        <v>22.552000000000003</v>
      </c>
      <c r="E83" s="313">
        <v>3.0280000000000005</v>
      </c>
      <c r="F83" s="311">
        <v>0</v>
      </c>
      <c r="G83" s="313">
        <v>12.294</v>
      </c>
      <c r="H83" s="313">
        <v>31.776</v>
      </c>
      <c r="I83" s="311">
        <v>0.36600000000000005</v>
      </c>
      <c r="J83" s="311">
        <v>9.509999999999998</v>
      </c>
      <c r="K83" s="312">
        <v>21.838000000000005</v>
      </c>
      <c r="L83" s="312">
        <v>49.070000000000007</v>
      </c>
      <c r="M83" s="314">
        <v>13.37</v>
      </c>
      <c r="N83" s="315">
        <v>8.5060000000000002</v>
      </c>
      <c r="O83" s="311">
        <f t="shared" ca="1" si="14"/>
        <v>184.35200000000003</v>
      </c>
    </row>
    <row r="84" spans="1:15" ht="16.2" thickBot="1" x14ac:dyDescent="0.35">
      <c r="A84" s="25"/>
      <c r="B84" s="58" t="s">
        <v>8</v>
      </c>
      <c r="C84" s="211">
        <v>7.9500000000000011</v>
      </c>
      <c r="D84" s="210">
        <v>3.0900000000000003</v>
      </c>
      <c r="E84" s="237">
        <v>0.13</v>
      </c>
      <c r="F84" s="211">
        <v>0</v>
      </c>
      <c r="G84" s="237">
        <v>5.44</v>
      </c>
      <c r="H84" s="237">
        <v>5.45</v>
      </c>
      <c r="I84" s="237">
        <v>0</v>
      </c>
      <c r="J84" s="211">
        <v>1.2400000000000002</v>
      </c>
      <c r="K84" s="209">
        <v>5.6400000000000006</v>
      </c>
      <c r="L84" s="209">
        <v>6.42</v>
      </c>
      <c r="M84" s="259">
        <v>0</v>
      </c>
      <c r="N84" s="239">
        <v>0</v>
      </c>
      <c r="O84" s="211">
        <f t="shared" ca="1" si="14"/>
        <v>35.360000000000007</v>
      </c>
    </row>
    <row r="85" spans="1:15" ht="16.2" thickBot="1" x14ac:dyDescent="0.35">
      <c r="A85" s="25"/>
      <c r="B85" s="58"/>
      <c r="C85" s="280"/>
      <c r="D85" s="263"/>
      <c r="E85" s="253"/>
      <c r="F85" s="253"/>
      <c r="G85" s="253"/>
      <c r="H85" s="253"/>
      <c r="I85" s="253"/>
      <c r="J85" s="253"/>
      <c r="K85" s="263"/>
      <c r="L85" s="263"/>
      <c r="M85" s="254"/>
      <c r="N85" s="254"/>
      <c r="O85" s="281"/>
    </row>
    <row r="86" spans="1:15" ht="16.2" thickBot="1" x14ac:dyDescent="0.35">
      <c r="A86" s="25"/>
      <c r="B86" s="58" t="s">
        <v>36</v>
      </c>
      <c r="C86" s="207">
        <v>137.65614973234713</v>
      </c>
      <c r="D86" s="260">
        <v>134.0279911333823</v>
      </c>
      <c r="E86" s="218">
        <v>122.53760177113374</v>
      </c>
      <c r="F86" s="207">
        <v>99.171494743408445</v>
      </c>
      <c r="G86" s="218">
        <v>136.85432422588181</v>
      </c>
      <c r="H86" s="218">
        <v>128.90728805756328</v>
      </c>
      <c r="I86" s="218">
        <v>119.33817658047819</v>
      </c>
      <c r="J86" s="207">
        <v>120.44789902635044</v>
      </c>
      <c r="K86" s="208">
        <v>122.89805837182161</v>
      </c>
      <c r="L86" s="208">
        <v>113.70977490142214</v>
      </c>
      <c r="M86" s="261">
        <v>115.76914179110334</v>
      </c>
      <c r="N86" s="262">
        <v>116.98646582523543</v>
      </c>
      <c r="O86" s="207">
        <f ca="1">SUM(C86:N86)</f>
        <v>1468.3043661601278</v>
      </c>
    </row>
    <row r="87" spans="1:15" x14ac:dyDescent="0.3">
      <c r="A87" s="25"/>
      <c r="B87" s="58"/>
      <c r="C87" s="272"/>
      <c r="D87" s="273"/>
      <c r="E87" s="273"/>
      <c r="F87" s="273"/>
      <c r="G87" s="273"/>
      <c r="H87" s="274"/>
      <c r="I87" s="275"/>
      <c r="J87" s="276"/>
      <c r="K87" s="277"/>
      <c r="L87" s="278"/>
      <c r="M87" s="277"/>
      <c r="N87" s="180"/>
      <c r="O87" s="279"/>
    </row>
    <row r="88" spans="1:15" ht="16.2" thickBot="1" x14ac:dyDescent="0.35">
      <c r="A88" s="25"/>
      <c r="B88" s="58" t="s">
        <v>35</v>
      </c>
      <c r="C88" s="282"/>
      <c r="D88" s="240"/>
      <c r="E88" s="241"/>
      <c r="F88" s="241"/>
      <c r="G88" s="241"/>
      <c r="H88" s="241"/>
      <c r="I88" s="241"/>
      <c r="J88" s="241"/>
      <c r="K88" s="240"/>
      <c r="L88" s="240"/>
      <c r="M88" s="242"/>
      <c r="N88" s="242"/>
      <c r="O88" s="283"/>
    </row>
    <row r="89" spans="1:15" ht="15" x14ac:dyDescent="0.25">
      <c r="A89" s="25"/>
      <c r="B89" s="74" t="s">
        <v>66</v>
      </c>
      <c r="C89" s="204">
        <v>110.2529468810217</v>
      </c>
      <c r="D89" s="203">
        <v>96.623150699536936</v>
      </c>
      <c r="E89" s="200">
        <v>89.832255431527216</v>
      </c>
      <c r="F89" s="204">
        <v>70.441420608405068</v>
      </c>
      <c r="G89" s="200">
        <v>105.04740905354483</v>
      </c>
      <c r="H89" s="200">
        <v>91.244334450733035</v>
      </c>
      <c r="I89" s="200">
        <v>90.659686787808425</v>
      </c>
      <c r="J89" s="204">
        <v>94.879505347872126</v>
      </c>
      <c r="K89" s="202">
        <v>94.933742989351529</v>
      </c>
      <c r="L89" s="202">
        <v>88.414148265375687</v>
      </c>
      <c r="M89" s="235">
        <v>92.589074813332132</v>
      </c>
      <c r="N89" s="236">
        <v>100.8246324775352</v>
      </c>
      <c r="O89" s="204">
        <f t="shared" ref="O89:O90" ca="1" si="15">SUM(C89:N89)</f>
        <v>1125.742307806044</v>
      </c>
    </row>
    <row r="90" spans="1:15" thickBot="1" x14ac:dyDescent="0.3">
      <c r="A90" s="25"/>
      <c r="B90" s="150" t="s">
        <v>67</v>
      </c>
      <c r="C90" s="211">
        <v>5.0898098893131136</v>
      </c>
      <c r="D90" s="210">
        <v>4.0100483979833932</v>
      </c>
      <c r="E90" s="237">
        <v>4.2270936999334721</v>
      </c>
      <c r="F90" s="211">
        <v>3.8675481274482135</v>
      </c>
      <c r="G90" s="237">
        <v>5.4847709537479181</v>
      </c>
      <c r="H90" s="237">
        <v>4.7300944351933509</v>
      </c>
      <c r="I90" s="237">
        <v>4.1291014574798295</v>
      </c>
      <c r="J90" s="211">
        <v>5.3588594601104287</v>
      </c>
      <c r="K90" s="209">
        <v>4.3272980923959503</v>
      </c>
      <c r="L90" s="209">
        <v>4.3224454560027317</v>
      </c>
      <c r="M90" s="238">
        <v>5.3279148988492588</v>
      </c>
      <c r="N90" s="239">
        <v>4.938879920371992</v>
      </c>
      <c r="O90" s="211">
        <f t="shared" ca="1" si="15"/>
        <v>55.813864788829648</v>
      </c>
    </row>
    <row r="91" spans="1:15" ht="15" x14ac:dyDescent="0.25">
      <c r="A91" s="25"/>
      <c r="B91" s="57"/>
      <c r="C91" s="268"/>
      <c r="D91" s="219"/>
      <c r="E91" s="219"/>
      <c r="F91" s="219"/>
      <c r="G91" s="219"/>
      <c r="H91" s="220"/>
      <c r="I91" s="219"/>
      <c r="J91" s="269"/>
      <c r="K91" s="220"/>
      <c r="L91" s="220"/>
      <c r="M91" s="270"/>
      <c r="N91" s="220"/>
      <c r="O91" s="271"/>
    </row>
    <row r="92" spans="1:15" ht="16.2" thickBot="1" x14ac:dyDescent="0.35">
      <c r="A92" s="25"/>
      <c r="B92" s="58" t="s">
        <v>37</v>
      </c>
      <c r="C92" s="268"/>
      <c r="D92" s="219"/>
      <c r="E92" s="219"/>
      <c r="F92" s="219"/>
      <c r="G92" s="219"/>
      <c r="H92" s="220"/>
      <c r="I92" s="219"/>
      <c r="J92" s="269"/>
      <c r="K92" s="220"/>
      <c r="L92" s="220"/>
      <c r="M92" s="270"/>
      <c r="N92" s="220"/>
      <c r="O92" s="271"/>
    </row>
    <row r="93" spans="1:15" ht="15" x14ac:dyDescent="0.25">
      <c r="A93" s="25"/>
      <c r="B93" s="59" t="s">
        <v>42</v>
      </c>
      <c r="C93" s="204">
        <v>0</v>
      </c>
      <c r="D93" s="204">
        <v>3.53</v>
      </c>
      <c r="E93" s="204">
        <v>0</v>
      </c>
      <c r="F93" s="204">
        <v>0</v>
      </c>
      <c r="G93" s="200">
        <v>0</v>
      </c>
      <c r="H93" s="200">
        <v>0</v>
      </c>
      <c r="I93" s="200">
        <v>0</v>
      </c>
      <c r="J93" s="204">
        <v>0</v>
      </c>
      <c r="K93" s="202">
        <v>0</v>
      </c>
      <c r="L93" s="202">
        <v>0</v>
      </c>
      <c r="M93" s="235">
        <v>0</v>
      </c>
      <c r="N93" s="236">
        <v>0</v>
      </c>
      <c r="O93" s="204">
        <f t="shared" ref="O93:O100" ca="1" si="16">SUM(C93:N93)</f>
        <v>3.53</v>
      </c>
    </row>
    <row r="94" spans="1:15" ht="15" x14ac:dyDescent="0.25">
      <c r="A94" s="25"/>
      <c r="B94" s="59" t="s">
        <v>43</v>
      </c>
      <c r="C94" s="170">
        <v>49.72</v>
      </c>
      <c r="D94" s="170">
        <v>70.400000000000006</v>
      </c>
      <c r="E94" s="170">
        <v>82.78</v>
      </c>
      <c r="F94" s="170">
        <v>152.67000000000002</v>
      </c>
      <c r="G94" s="171">
        <v>70.180000000000007</v>
      </c>
      <c r="H94" s="171">
        <v>41.11</v>
      </c>
      <c r="I94" s="171">
        <v>69.42</v>
      </c>
      <c r="J94" s="170">
        <v>42.230000000000004</v>
      </c>
      <c r="K94" s="172">
        <v>64.11</v>
      </c>
      <c r="L94" s="172">
        <v>77.319999999999993</v>
      </c>
      <c r="M94" s="173">
        <v>58.07</v>
      </c>
      <c r="N94" s="174">
        <v>69.53</v>
      </c>
      <c r="O94" s="170">
        <f t="shared" ca="1" si="16"/>
        <v>847.54000000000008</v>
      </c>
    </row>
    <row r="95" spans="1:15" ht="15" x14ac:dyDescent="0.25">
      <c r="A95" s="25"/>
      <c r="B95" s="59" t="s">
        <v>47</v>
      </c>
      <c r="C95" s="170">
        <v>4.99</v>
      </c>
      <c r="D95" s="170">
        <v>4.3099999999999996</v>
      </c>
      <c r="E95" s="170">
        <v>0</v>
      </c>
      <c r="F95" s="170">
        <v>11.21</v>
      </c>
      <c r="G95" s="171">
        <v>0</v>
      </c>
      <c r="H95" s="171">
        <v>36.18</v>
      </c>
      <c r="I95" s="171">
        <v>19.059999999999999</v>
      </c>
      <c r="J95" s="170">
        <v>17.099999999999998</v>
      </c>
      <c r="K95" s="172">
        <v>13.08</v>
      </c>
      <c r="L95" s="172">
        <v>13.24</v>
      </c>
      <c r="M95" s="173">
        <v>9.82</v>
      </c>
      <c r="N95" s="174">
        <v>25.36</v>
      </c>
      <c r="O95" s="170">
        <f t="shared" ca="1" si="16"/>
        <v>154.34999999999997</v>
      </c>
    </row>
    <row r="96" spans="1:15" ht="15" x14ac:dyDescent="0.25">
      <c r="A96" s="25"/>
      <c r="B96" s="59" t="s">
        <v>48</v>
      </c>
      <c r="C96" s="170">
        <v>0</v>
      </c>
      <c r="D96" s="170">
        <v>0</v>
      </c>
      <c r="E96" s="170">
        <v>0</v>
      </c>
      <c r="F96" s="170">
        <v>0</v>
      </c>
      <c r="G96" s="171">
        <v>0</v>
      </c>
      <c r="H96" s="171">
        <v>0</v>
      </c>
      <c r="I96" s="171">
        <v>0</v>
      </c>
      <c r="J96" s="170">
        <v>0</v>
      </c>
      <c r="K96" s="172">
        <v>0</v>
      </c>
      <c r="L96" s="172">
        <v>0</v>
      </c>
      <c r="M96" s="173">
        <v>0</v>
      </c>
      <c r="N96" s="174">
        <v>0</v>
      </c>
      <c r="O96" s="170">
        <f t="shared" ca="1" si="16"/>
        <v>0</v>
      </c>
    </row>
    <row r="97" spans="1:15" ht="15" x14ac:dyDescent="0.25">
      <c r="A97" s="25"/>
      <c r="B97" s="59" t="s">
        <v>52</v>
      </c>
      <c r="C97" s="170">
        <v>0</v>
      </c>
      <c r="D97" s="170">
        <v>0</v>
      </c>
      <c r="E97" s="170">
        <v>0</v>
      </c>
      <c r="F97" s="170">
        <v>0</v>
      </c>
      <c r="G97" s="171">
        <v>0</v>
      </c>
      <c r="H97" s="171">
        <v>0</v>
      </c>
      <c r="I97" s="171">
        <v>0</v>
      </c>
      <c r="J97" s="170">
        <v>0</v>
      </c>
      <c r="K97" s="172">
        <v>0</v>
      </c>
      <c r="L97" s="172">
        <v>0</v>
      </c>
      <c r="M97" s="173">
        <v>0</v>
      </c>
      <c r="N97" s="174">
        <v>0</v>
      </c>
      <c r="O97" s="170">
        <f t="shared" ca="1" si="16"/>
        <v>0</v>
      </c>
    </row>
    <row r="98" spans="1:15" ht="15" x14ac:dyDescent="0.25">
      <c r="A98" s="25"/>
      <c r="B98" s="59" t="s">
        <v>44</v>
      </c>
      <c r="C98" s="170">
        <v>19.48</v>
      </c>
      <c r="D98" s="170">
        <v>1.1299999999999999</v>
      </c>
      <c r="E98" s="170">
        <v>7.42</v>
      </c>
      <c r="F98" s="170">
        <v>0.12</v>
      </c>
      <c r="G98" s="170">
        <v>6.87</v>
      </c>
      <c r="H98" s="170">
        <v>4.5</v>
      </c>
      <c r="I98" s="170">
        <v>0.69</v>
      </c>
      <c r="J98" s="170">
        <v>12.13</v>
      </c>
      <c r="K98" s="172">
        <v>3.96</v>
      </c>
      <c r="L98" s="172">
        <v>9.81</v>
      </c>
      <c r="M98" s="173">
        <v>8.36</v>
      </c>
      <c r="N98" s="174">
        <v>7.57</v>
      </c>
      <c r="O98" s="170">
        <f t="shared" ca="1" si="16"/>
        <v>82.039999999999992</v>
      </c>
    </row>
    <row r="99" spans="1:15" ht="15" x14ac:dyDescent="0.25">
      <c r="A99" s="25"/>
      <c r="B99" s="59" t="s">
        <v>45</v>
      </c>
      <c r="C99" s="170">
        <v>0</v>
      </c>
      <c r="D99" s="170">
        <v>0</v>
      </c>
      <c r="E99" s="170">
        <v>0</v>
      </c>
      <c r="F99" s="170">
        <v>0</v>
      </c>
      <c r="G99" s="171">
        <v>0</v>
      </c>
      <c r="H99" s="171">
        <v>0</v>
      </c>
      <c r="I99" s="171">
        <v>0</v>
      </c>
      <c r="J99" s="170">
        <v>0</v>
      </c>
      <c r="K99" s="172">
        <v>0</v>
      </c>
      <c r="L99" s="172">
        <v>0</v>
      </c>
      <c r="M99" s="173">
        <v>0</v>
      </c>
      <c r="N99" s="174">
        <v>0</v>
      </c>
      <c r="O99" s="170">
        <f t="shared" ca="1" si="16"/>
        <v>0</v>
      </c>
    </row>
    <row r="100" spans="1:15" thickBot="1" x14ac:dyDescent="0.3">
      <c r="A100" s="25"/>
      <c r="B100" s="59" t="s">
        <v>46</v>
      </c>
      <c r="C100" s="211">
        <v>10.97</v>
      </c>
      <c r="D100" s="211">
        <v>17.09</v>
      </c>
      <c r="E100" s="211">
        <v>10.88</v>
      </c>
      <c r="F100" s="211">
        <v>10</v>
      </c>
      <c r="G100" s="237">
        <v>10.86</v>
      </c>
      <c r="H100" s="237">
        <v>22.82</v>
      </c>
      <c r="I100" s="237">
        <v>7.47</v>
      </c>
      <c r="J100" s="211">
        <v>21.07</v>
      </c>
      <c r="K100" s="209">
        <v>15.3</v>
      </c>
      <c r="L100" s="209">
        <v>17.48</v>
      </c>
      <c r="M100" s="238">
        <v>21.95</v>
      </c>
      <c r="N100" s="239">
        <v>32.39</v>
      </c>
      <c r="O100" s="211">
        <f t="shared" ca="1" si="16"/>
        <v>198.27999999999997</v>
      </c>
    </row>
    <row r="101" spans="1:15" ht="15" x14ac:dyDescent="0.25">
      <c r="A101" s="25"/>
      <c r="B101" s="57"/>
      <c r="C101" s="268"/>
      <c r="D101" s="219"/>
      <c r="E101" s="219"/>
      <c r="F101" s="219"/>
      <c r="G101" s="219"/>
      <c r="H101" s="220"/>
      <c r="I101" s="219"/>
      <c r="J101" s="269"/>
      <c r="K101" s="220"/>
      <c r="L101" s="220"/>
      <c r="M101" s="270"/>
      <c r="N101" s="220"/>
      <c r="O101" s="271"/>
    </row>
    <row r="102" spans="1:15" ht="16.2" thickBot="1" x14ac:dyDescent="0.35">
      <c r="A102" s="25"/>
      <c r="B102" s="58" t="s">
        <v>38</v>
      </c>
      <c r="C102" s="268"/>
      <c r="D102" s="219"/>
      <c r="E102" s="219"/>
      <c r="F102" s="219"/>
      <c r="G102" s="219"/>
      <c r="H102" s="220"/>
      <c r="I102" s="219"/>
      <c r="J102" s="269"/>
      <c r="K102" s="220"/>
      <c r="L102" s="220"/>
      <c r="M102" s="270"/>
      <c r="N102" s="220"/>
      <c r="O102" s="271"/>
    </row>
    <row r="103" spans="1:15" ht="15" x14ac:dyDescent="0.25">
      <c r="A103" s="25"/>
      <c r="B103" s="59" t="s">
        <v>42</v>
      </c>
      <c r="C103" s="204">
        <v>0</v>
      </c>
      <c r="D103" s="204">
        <v>0</v>
      </c>
      <c r="E103" s="204">
        <v>0</v>
      </c>
      <c r="F103" s="204">
        <v>0</v>
      </c>
      <c r="G103" s="200">
        <v>1.94</v>
      </c>
      <c r="H103" s="200">
        <v>1</v>
      </c>
      <c r="I103" s="200">
        <v>0</v>
      </c>
      <c r="J103" s="204">
        <v>0</v>
      </c>
      <c r="K103" s="202">
        <v>0</v>
      </c>
      <c r="L103" s="202">
        <v>0</v>
      </c>
      <c r="M103" s="235">
        <v>0</v>
      </c>
      <c r="N103" s="236">
        <v>0</v>
      </c>
      <c r="O103" s="204">
        <f t="shared" ref="O103:O111" ca="1" si="17">SUM(C103:N103)</f>
        <v>2.94</v>
      </c>
    </row>
    <row r="104" spans="1:15" ht="15" x14ac:dyDescent="0.25">
      <c r="A104" s="25"/>
      <c r="B104" s="59" t="s">
        <v>43</v>
      </c>
      <c r="C104" s="170">
        <v>8.32</v>
      </c>
      <c r="D104" s="170">
        <v>0.36</v>
      </c>
      <c r="E104" s="170">
        <v>0.85</v>
      </c>
      <c r="F104" s="170">
        <v>1.78</v>
      </c>
      <c r="G104" s="171">
        <v>0.15</v>
      </c>
      <c r="H104" s="171">
        <v>3.3</v>
      </c>
      <c r="I104" s="171">
        <v>1.35</v>
      </c>
      <c r="J104" s="170">
        <v>1.31</v>
      </c>
      <c r="K104" s="172">
        <v>5.78</v>
      </c>
      <c r="L104" s="172">
        <v>7.0000000000000007E-2</v>
      </c>
      <c r="M104" s="173">
        <v>1.2</v>
      </c>
      <c r="N104" s="174">
        <v>0.77</v>
      </c>
      <c r="O104" s="170">
        <f t="shared" ca="1" si="17"/>
        <v>25.24</v>
      </c>
    </row>
    <row r="105" spans="1:15" ht="15" x14ac:dyDescent="0.25">
      <c r="A105" s="25"/>
      <c r="B105" s="59" t="s">
        <v>47</v>
      </c>
      <c r="C105" s="170">
        <v>0</v>
      </c>
      <c r="D105" s="170">
        <v>0</v>
      </c>
      <c r="E105" s="170">
        <v>0</v>
      </c>
      <c r="F105" s="170">
        <v>0</v>
      </c>
      <c r="G105" s="171">
        <v>0</v>
      </c>
      <c r="H105" s="171">
        <v>0</v>
      </c>
      <c r="I105" s="171">
        <v>12.47</v>
      </c>
      <c r="J105" s="170">
        <v>0</v>
      </c>
      <c r="K105" s="172">
        <v>0</v>
      </c>
      <c r="L105" s="172">
        <v>0</v>
      </c>
      <c r="M105" s="173">
        <v>0</v>
      </c>
      <c r="N105" s="174">
        <v>0</v>
      </c>
      <c r="O105" s="170">
        <f t="shared" ca="1" si="17"/>
        <v>12.47</v>
      </c>
    </row>
    <row r="106" spans="1:15" ht="15" x14ac:dyDescent="0.25">
      <c r="A106" s="25"/>
      <c r="B106" s="59" t="s">
        <v>48</v>
      </c>
      <c r="C106" s="170">
        <v>0</v>
      </c>
      <c r="D106" s="170">
        <v>0</v>
      </c>
      <c r="E106" s="170">
        <v>0</v>
      </c>
      <c r="F106" s="170">
        <v>0</v>
      </c>
      <c r="G106" s="171">
        <v>0</v>
      </c>
      <c r="H106" s="171">
        <v>0</v>
      </c>
      <c r="I106" s="171">
        <v>0</v>
      </c>
      <c r="J106" s="170">
        <v>0</v>
      </c>
      <c r="K106" s="172">
        <v>0</v>
      </c>
      <c r="L106" s="172">
        <v>0</v>
      </c>
      <c r="M106" s="173">
        <v>0</v>
      </c>
      <c r="N106" s="174">
        <v>0</v>
      </c>
      <c r="O106" s="170">
        <f t="shared" ca="1" si="17"/>
        <v>0</v>
      </c>
    </row>
    <row r="107" spans="1:15" ht="15" x14ac:dyDescent="0.25">
      <c r="A107" s="25"/>
      <c r="B107" s="59" t="s">
        <v>52</v>
      </c>
      <c r="C107" s="170">
        <v>0</v>
      </c>
      <c r="D107" s="170">
        <v>0</v>
      </c>
      <c r="E107" s="170">
        <v>0</v>
      </c>
      <c r="F107" s="170">
        <v>0</v>
      </c>
      <c r="G107" s="171">
        <v>0</v>
      </c>
      <c r="H107" s="171">
        <v>0</v>
      </c>
      <c r="I107" s="171">
        <v>0</v>
      </c>
      <c r="J107" s="170">
        <v>0</v>
      </c>
      <c r="K107" s="172">
        <v>0</v>
      </c>
      <c r="L107" s="172">
        <v>0</v>
      </c>
      <c r="M107" s="173">
        <v>0</v>
      </c>
      <c r="N107" s="174">
        <v>0</v>
      </c>
      <c r="O107" s="170">
        <f t="shared" ca="1" si="17"/>
        <v>0</v>
      </c>
    </row>
    <row r="108" spans="1:15" ht="15" x14ac:dyDescent="0.25">
      <c r="A108" s="25"/>
      <c r="B108" s="59" t="s">
        <v>44</v>
      </c>
      <c r="C108" s="170">
        <v>5.96</v>
      </c>
      <c r="D108" s="170">
        <v>0</v>
      </c>
      <c r="E108" s="170">
        <v>0</v>
      </c>
      <c r="F108" s="170">
        <v>0</v>
      </c>
      <c r="G108" s="171">
        <v>0</v>
      </c>
      <c r="H108" s="171">
        <v>0</v>
      </c>
      <c r="I108" s="171">
        <v>0</v>
      </c>
      <c r="J108" s="170">
        <v>0</v>
      </c>
      <c r="K108" s="172">
        <v>0</v>
      </c>
      <c r="L108" s="172">
        <v>0</v>
      </c>
      <c r="M108" s="173">
        <v>0</v>
      </c>
      <c r="N108" s="174">
        <v>0</v>
      </c>
      <c r="O108" s="170">
        <f t="shared" ca="1" si="17"/>
        <v>5.96</v>
      </c>
    </row>
    <row r="109" spans="1:15" ht="15" x14ac:dyDescent="0.25">
      <c r="A109" s="25"/>
      <c r="B109" s="59" t="s">
        <v>45</v>
      </c>
      <c r="C109" s="170">
        <v>0</v>
      </c>
      <c r="D109" s="170">
        <v>0</v>
      </c>
      <c r="E109" s="170">
        <v>0</v>
      </c>
      <c r="F109" s="170">
        <v>0</v>
      </c>
      <c r="G109" s="170">
        <v>0</v>
      </c>
      <c r="H109" s="170">
        <v>0</v>
      </c>
      <c r="I109" s="170">
        <v>0</v>
      </c>
      <c r="J109" s="170">
        <v>0</v>
      </c>
      <c r="K109" s="172">
        <v>0</v>
      </c>
      <c r="L109" s="172">
        <v>0</v>
      </c>
      <c r="M109" s="173">
        <v>0</v>
      </c>
      <c r="N109" s="174">
        <v>0</v>
      </c>
      <c r="O109" s="170">
        <f t="shared" ca="1" si="17"/>
        <v>0</v>
      </c>
    </row>
    <row r="110" spans="1:15" thickBot="1" x14ac:dyDescent="0.3">
      <c r="A110" s="25"/>
      <c r="B110" s="59" t="s">
        <v>46</v>
      </c>
      <c r="C110" s="211">
        <v>0</v>
      </c>
      <c r="D110" s="211">
        <v>0</v>
      </c>
      <c r="E110" s="211">
        <v>2.57</v>
      </c>
      <c r="F110" s="211">
        <v>0</v>
      </c>
      <c r="G110" s="237">
        <v>0</v>
      </c>
      <c r="H110" s="237">
        <v>0</v>
      </c>
      <c r="I110" s="237">
        <v>0</v>
      </c>
      <c r="J110" s="211">
        <v>0</v>
      </c>
      <c r="K110" s="209">
        <v>0</v>
      </c>
      <c r="L110" s="209">
        <v>0.25</v>
      </c>
      <c r="M110" s="238">
        <v>1.88</v>
      </c>
      <c r="N110" s="239">
        <v>0</v>
      </c>
      <c r="O110" s="211">
        <f t="shared" ca="1" si="17"/>
        <v>4.6999999999999993</v>
      </c>
    </row>
    <row r="111" spans="1:15" ht="19.5" customHeight="1" thickBot="1" x14ac:dyDescent="0.45">
      <c r="A111" s="491" t="s">
        <v>23</v>
      </c>
      <c r="B111" s="492"/>
      <c r="C111" s="243">
        <f t="shared" ref="C111:M111" ca="1" si="18">SUM(C103:C110,C93:C100,C89:C90,C86,C82:C84)</f>
        <v>1147.0491494759183</v>
      </c>
      <c r="D111" s="243">
        <f t="shared" ca="1" si="18"/>
        <v>980.01192308876716</v>
      </c>
      <c r="E111" s="243">
        <f t="shared" ca="1" si="18"/>
        <v>1008.1033585287181</v>
      </c>
      <c r="F111" s="243">
        <f t="shared" ca="1" si="18"/>
        <v>966.20790521216679</v>
      </c>
      <c r="G111" s="243">
        <f t="shared" ca="1" si="18"/>
        <v>1027.3390858250607</v>
      </c>
      <c r="H111" s="243">
        <f t="shared" ca="1" si="18"/>
        <v>975.05347284817378</v>
      </c>
      <c r="I111" s="243">
        <f t="shared" ca="1" si="18"/>
        <v>914.50342619516084</v>
      </c>
      <c r="J111" s="243">
        <f t="shared" ca="1" si="18"/>
        <v>1010.135395764064</v>
      </c>
      <c r="K111" s="243">
        <f t="shared" ca="1" si="18"/>
        <v>939.08549267844614</v>
      </c>
      <c r="L111" s="243">
        <f t="shared" ca="1" si="18"/>
        <v>1008.4533291306409</v>
      </c>
      <c r="M111" s="243">
        <f t="shared" ca="1" si="18"/>
        <v>917.25345604697895</v>
      </c>
      <c r="N111" s="243">
        <f t="shared" ref="N111" ca="1" si="19">SUM(N103:N110,N93:N100,N89:N90,N86,N82:N84)</f>
        <v>998.19683327376845</v>
      </c>
      <c r="O111" s="243">
        <f t="shared" ca="1" si="17"/>
        <v>11891.392828067865</v>
      </c>
    </row>
    <row r="112" spans="1:15" ht="16.2" thickBot="1" x14ac:dyDescent="0.35">
      <c r="A112" s="60"/>
      <c r="B112" s="61"/>
      <c r="C112" s="62"/>
      <c r="D112" s="62"/>
      <c r="E112" s="62"/>
      <c r="F112" s="62"/>
      <c r="G112" s="62"/>
      <c r="H112" s="62"/>
      <c r="I112" s="62"/>
      <c r="J112" s="63"/>
      <c r="K112" s="63"/>
      <c r="L112" s="63"/>
      <c r="M112" s="63"/>
      <c r="N112" s="63"/>
      <c r="O112" s="64"/>
    </row>
    <row r="113" spans="1:15" ht="19.5" customHeight="1" thickBot="1" x14ac:dyDescent="0.45">
      <c r="A113" s="489" t="s">
        <v>9</v>
      </c>
      <c r="B113" s="490"/>
      <c r="C113" s="65"/>
      <c r="D113" s="65"/>
      <c r="E113" s="65"/>
      <c r="F113" s="65"/>
      <c r="G113" s="65"/>
      <c r="H113" s="65"/>
      <c r="I113" s="65"/>
      <c r="J113" s="66"/>
      <c r="K113" s="67"/>
      <c r="L113" s="69"/>
      <c r="M113" s="67"/>
      <c r="N113" s="69"/>
      <c r="O113" s="70"/>
    </row>
    <row r="114" spans="1:15" ht="16.2" thickBot="1" x14ac:dyDescent="0.35">
      <c r="A114" s="23"/>
      <c r="B114" s="32" t="s">
        <v>25</v>
      </c>
      <c r="C114" s="272"/>
      <c r="D114" s="273"/>
      <c r="E114" s="273"/>
      <c r="F114" s="273"/>
      <c r="G114" s="273"/>
      <c r="H114" s="274"/>
      <c r="I114" s="275"/>
      <c r="J114" s="276"/>
      <c r="K114" s="277"/>
      <c r="L114" s="278"/>
      <c r="M114" s="277"/>
      <c r="N114" s="180"/>
      <c r="O114" s="279"/>
    </row>
    <row r="115" spans="1:15" thickBot="1" x14ac:dyDescent="0.3">
      <c r="A115" s="25"/>
      <c r="B115" s="33" t="s">
        <v>4</v>
      </c>
      <c r="C115" s="224">
        <v>20701</v>
      </c>
      <c r="D115" s="224">
        <v>20702</v>
      </c>
      <c r="E115" s="224">
        <v>20718</v>
      </c>
      <c r="F115" s="224">
        <v>20749</v>
      </c>
      <c r="G115" s="224">
        <v>20836</v>
      </c>
      <c r="H115" s="224">
        <v>20807</v>
      </c>
      <c r="I115" s="224">
        <v>20869</v>
      </c>
      <c r="J115" s="224">
        <v>20915</v>
      </c>
      <c r="K115" s="224">
        <v>20928</v>
      </c>
      <c r="L115" s="224">
        <v>20967</v>
      </c>
      <c r="M115" s="224">
        <v>21015</v>
      </c>
      <c r="N115" s="224">
        <v>21033</v>
      </c>
      <c r="O115" s="244">
        <f ca="1">IFERROR(AVERAGEIF(C115:N115, "&lt;&gt;0"), 0)</f>
        <v>20853.333333333332</v>
      </c>
    </row>
    <row r="116" spans="1:15" ht="15" x14ac:dyDescent="0.25">
      <c r="A116" s="71"/>
      <c r="B116" s="72"/>
      <c r="C116" s="268"/>
      <c r="D116" s="219"/>
      <c r="E116" s="219"/>
      <c r="F116" s="219"/>
      <c r="G116" s="219"/>
      <c r="H116" s="220"/>
      <c r="I116" s="219"/>
      <c r="J116" s="269"/>
      <c r="K116" s="220"/>
      <c r="L116" s="220"/>
      <c r="M116" s="270"/>
      <c r="N116" s="220"/>
      <c r="O116" s="271"/>
    </row>
    <row r="117" spans="1:15" ht="16.2" thickBot="1" x14ac:dyDescent="0.35">
      <c r="A117" s="71"/>
      <c r="B117" s="73" t="s">
        <v>26</v>
      </c>
      <c r="C117" s="268"/>
      <c r="D117" s="219"/>
      <c r="E117" s="219"/>
      <c r="F117" s="219"/>
      <c r="G117" s="219"/>
      <c r="H117" s="220"/>
      <c r="I117" s="219"/>
      <c r="J117" s="269"/>
      <c r="K117" s="220"/>
      <c r="L117" s="220"/>
      <c r="M117" s="270"/>
      <c r="N117" s="220"/>
      <c r="O117" s="271"/>
    </row>
    <row r="118" spans="1:15" ht="15" x14ac:dyDescent="0.25">
      <c r="A118" s="71"/>
      <c r="B118" s="74" t="s">
        <v>68</v>
      </c>
      <c r="C118" s="229">
        <v>95</v>
      </c>
      <c r="D118" s="245">
        <v>95</v>
      </c>
      <c r="E118" s="245">
        <v>93</v>
      </c>
      <c r="F118" s="229">
        <v>93</v>
      </c>
      <c r="G118" s="245">
        <v>92</v>
      </c>
      <c r="H118" s="245">
        <v>92</v>
      </c>
      <c r="I118" s="229">
        <v>90</v>
      </c>
      <c r="J118" s="245">
        <v>88</v>
      </c>
      <c r="K118" s="245">
        <v>86</v>
      </c>
      <c r="L118" s="229">
        <v>85</v>
      </c>
      <c r="M118" s="245">
        <v>85</v>
      </c>
      <c r="N118" s="245">
        <v>84</v>
      </c>
      <c r="O118" s="246">
        <f t="shared" ref="O118:O119" ca="1" si="20">IFERROR(AVERAGEIF(C118:N118, "&lt;&gt;0"), 0)</f>
        <v>89.833333333333329</v>
      </c>
    </row>
    <row r="119" spans="1:15" thickBot="1" x14ac:dyDescent="0.3">
      <c r="A119" s="25"/>
      <c r="B119" s="150" t="s">
        <v>69</v>
      </c>
      <c r="C119" s="176">
        <v>8639</v>
      </c>
      <c r="D119" s="247">
        <v>8639</v>
      </c>
      <c r="E119" s="247">
        <v>8469</v>
      </c>
      <c r="F119" s="247">
        <v>8453</v>
      </c>
      <c r="G119" s="247">
        <v>8453</v>
      </c>
      <c r="H119" s="247">
        <v>8453</v>
      </c>
      <c r="I119" s="247">
        <v>8122</v>
      </c>
      <c r="J119" s="247">
        <v>7912</v>
      </c>
      <c r="K119" s="247">
        <v>7712</v>
      </c>
      <c r="L119" s="247">
        <v>7700</v>
      </c>
      <c r="M119" s="247">
        <v>7700</v>
      </c>
      <c r="N119" s="247">
        <v>7664</v>
      </c>
      <c r="O119" s="258">
        <f t="shared" ca="1" si="20"/>
        <v>8159.666666666667</v>
      </c>
    </row>
    <row r="120" spans="1:15" ht="15" x14ac:dyDescent="0.25">
      <c r="A120" s="71"/>
      <c r="B120" s="151"/>
      <c r="C120" s="268"/>
      <c r="D120" s="219"/>
      <c r="E120" s="219"/>
      <c r="F120" s="219"/>
      <c r="G120" s="219"/>
      <c r="H120" s="220"/>
      <c r="I120" s="219"/>
      <c r="J120" s="269"/>
      <c r="K120" s="220"/>
      <c r="L120" s="220"/>
      <c r="M120" s="270"/>
      <c r="N120" s="220"/>
      <c r="O120" s="271"/>
    </row>
    <row r="121" spans="1:15" ht="16.2" thickBot="1" x14ac:dyDescent="0.35">
      <c r="A121" s="71"/>
      <c r="B121" s="73" t="s">
        <v>35</v>
      </c>
      <c r="C121" s="268"/>
      <c r="D121" s="219"/>
      <c r="E121" s="219"/>
      <c r="F121" s="219"/>
      <c r="G121" s="219"/>
      <c r="H121" s="220"/>
      <c r="I121" s="219"/>
      <c r="J121" s="269"/>
      <c r="K121" s="220"/>
      <c r="L121" s="220"/>
      <c r="M121" s="270"/>
      <c r="N121" s="220"/>
      <c r="O121" s="271"/>
    </row>
    <row r="122" spans="1:15" ht="15" x14ac:dyDescent="0.25">
      <c r="A122" s="71"/>
      <c r="B122" s="33" t="s">
        <v>64</v>
      </c>
      <c r="C122" s="229">
        <v>147</v>
      </c>
      <c r="D122" s="245">
        <v>153</v>
      </c>
      <c r="E122" s="245">
        <v>153</v>
      </c>
      <c r="F122" s="229">
        <v>158</v>
      </c>
      <c r="G122" s="245">
        <v>162</v>
      </c>
      <c r="H122" s="245">
        <v>164</v>
      </c>
      <c r="I122" s="229">
        <v>165</v>
      </c>
      <c r="J122" s="245">
        <v>168</v>
      </c>
      <c r="K122" s="245">
        <v>169</v>
      </c>
      <c r="L122" s="229">
        <v>172</v>
      </c>
      <c r="M122" s="245">
        <v>173</v>
      </c>
      <c r="N122" s="245">
        <v>173</v>
      </c>
      <c r="O122" s="246">
        <f t="shared" ref="O122:O123" ca="1" si="21">IFERROR(AVERAGEIF(C122:N122, "&lt;&gt;0"), 0)</f>
        <v>163.08333333333334</v>
      </c>
    </row>
    <row r="123" spans="1:15" thickBot="1" x14ac:dyDescent="0.3">
      <c r="A123" s="71"/>
      <c r="B123" s="33" t="s">
        <v>65</v>
      </c>
      <c r="C123" s="177">
        <v>9</v>
      </c>
      <c r="D123" s="176">
        <v>9</v>
      </c>
      <c r="E123" s="247">
        <v>9</v>
      </c>
      <c r="F123" s="177">
        <v>9</v>
      </c>
      <c r="G123" s="247">
        <v>10</v>
      </c>
      <c r="H123" s="247">
        <v>10</v>
      </c>
      <c r="I123" s="177">
        <v>10</v>
      </c>
      <c r="J123" s="247">
        <v>10</v>
      </c>
      <c r="K123" s="247">
        <v>10</v>
      </c>
      <c r="L123" s="177">
        <v>10</v>
      </c>
      <c r="M123" s="247">
        <v>10</v>
      </c>
      <c r="N123" s="247">
        <v>10</v>
      </c>
      <c r="O123" s="248">
        <f t="shared" ca="1" si="21"/>
        <v>9.6666666666666661</v>
      </c>
    </row>
    <row r="124" spans="1:15" x14ac:dyDescent="0.3">
      <c r="A124" s="71"/>
      <c r="B124" s="73"/>
      <c r="C124" s="284"/>
      <c r="D124" s="285"/>
      <c r="E124" s="285"/>
      <c r="F124" s="285"/>
      <c r="G124" s="285"/>
      <c r="H124" s="286"/>
      <c r="I124" s="287"/>
      <c r="J124" s="316"/>
      <c r="K124" s="286"/>
      <c r="L124" s="317"/>
      <c r="M124" s="286"/>
      <c r="N124" s="318"/>
      <c r="O124" s="288"/>
    </row>
    <row r="125" spans="1:15" ht="16.2" thickBot="1" x14ac:dyDescent="0.35">
      <c r="A125" s="71"/>
      <c r="B125" s="73" t="s">
        <v>5</v>
      </c>
      <c r="C125" s="284"/>
      <c r="D125" s="285"/>
      <c r="E125" s="285"/>
      <c r="F125" s="285"/>
      <c r="G125" s="285"/>
      <c r="H125" s="286"/>
      <c r="I125" s="287"/>
      <c r="J125" s="316"/>
      <c r="K125" s="286"/>
      <c r="L125" s="317"/>
      <c r="M125" s="286"/>
      <c r="N125" s="318"/>
      <c r="O125" s="288"/>
    </row>
    <row r="126" spans="1:15" ht="15" x14ac:dyDescent="0.25">
      <c r="A126" s="71"/>
      <c r="B126" s="33" t="s">
        <v>64</v>
      </c>
      <c r="C126" s="229">
        <v>5</v>
      </c>
      <c r="D126" s="245">
        <v>3</v>
      </c>
      <c r="E126" s="245">
        <v>3</v>
      </c>
      <c r="F126" s="229">
        <v>6</v>
      </c>
      <c r="G126" s="245">
        <v>2</v>
      </c>
      <c r="H126" s="245">
        <v>5</v>
      </c>
      <c r="I126" s="229">
        <v>5</v>
      </c>
      <c r="J126" s="245">
        <v>7</v>
      </c>
      <c r="K126" s="245">
        <v>6</v>
      </c>
      <c r="L126" s="229">
        <v>7</v>
      </c>
      <c r="M126" s="245">
        <v>5</v>
      </c>
      <c r="N126" s="245">
        <v>10</v>
      </c>
      <c r="O126" s="246">
        <f t="shared" ref="O126:O127" ca="1" si="22">IFERROR(AVERAGEIF(C126:N126, "&lt;&gt;0"), 0)</f>
        <v>5.333333333333333</v>
      </c>
    </row>
    <row r="127" spans="1:15" thickBot="1" x14ac:dyDescent="0.3">
      <c r="A127" s="71"/>
      <c r="B127" s="42" t="s">
        <v>65</v>
      </c>
      <c r="C127" s="177">
        <v>1</v>
      </c>
      <c r="D127" s="247">
        <v>1</v>
      </c>
      <c r="E127" s="247">
        <v>1</v>
      </c>
      <c r="F127" s="177">
        <v>1</v>
      </c>
      <c r="G127" s="247">
        <v>1</v>
      </c>
      <c r="H127" s="247">
        <v>2</v>
      </c>
      <c r="I127" s="177">
        <v>1</v>
      </c>
      <c r="J127" s="247">
        <v>1</v>
      </c>
      <c r="K127" s="247">
        <v>1</v>
      </c>
      <c r="L127" s="177">
        <v>0</v>
      </c>
      <c r="M127" s="247">
        <v>1</v>
      </c>
      <c r="N127" s="247">
        <v>1</v>
      </c>
      <c r="O127" s="248">
        <f t="shared" ca="1" si="22"/>
        <v>1.0909090909090908</v>
      </c>
    </row>
    <row r="128" spans="1:15" thickBot="1" x14ac:dyDescent="0.3">
      <c r="A128" s="291"/>
      <c r="B128" s="266"/>
      <c r="C128" s="289"/>
      <c r="D128" s="289"/>
      <c r="E128" s="289"/>
      <c r="F128" s="289"/>
      <c r="G128" s="289"/>
      <c r="H128" s="289"/>
      <c r="I128" s="289"/>
      <c r="J128" s="289"/>
      <c r="K128" s="289"/>
      <c r="L128" s="289"/>
      <c r="M128" s="289"/>
      <c r="N128" s="289"/>
      <c r="O128" s="290"/>
    </row>
    <row r="129" spans="1:15" ht="19.5" customHeight="1" thickBot="1" x14ac:dyDescent="0.45">
      <c r="A129" s="75" t="s">
        <v>6</v>
      </c>
      <c r="B129" s="68"/>
      <c r="C129" s="76"/>
      <c r="D129" s="65"/>
      <c r="E129" s="65"/>
      <c r="F129" s="65"/>
      <c r="G129" s="76"/>
      <c r="H129" s="77"/>
      <c r="I129" s="76"/>
      <c r="J129" s="76"/>
      <c r="K129" s="78"/>
      <c r="L129" s="79"/>
      <c r="M129" s="76"/>
      <c r="N129" s="80"/>
      <c r="O129" s="81"/>
    </row>
    <row r="130" spans="1:15" ht="16.2" thickBot="1" x14ac:dyDescent="0.35">
      <c r="A130" s="135"/>
      <c r="B130" s="319" t="s">
        <v>25</v>
      </c>
      <c r="C130" s="320"/>
      <c r="D130" s="320"/>
      <c r="E130" s="320"/>
      <c r="F130" s="320"/>
      <c r="G130" s="320"/>
      <c r="H130" s="320"/>
      <c r="I130" s="320"/>
      <c r="J130" s="320"/>
      <c r="K130" s="320"/>
      <c r="L130" s="320"/>
      <c r="M130" s="320"/>
      <c r="N130" s="320"/>
      <c r="O130" s="321"/>
    </row>
    <row r="131" spans="1:15" ht="16.2" thickBot="1" x14ac:dyDescent="0.35">
      <c r="A131" s="152"/>
      <c r="B131" s="452" t="s">
        <v>39</v>
      </c>
      <c r="C131" s="453"/>
      <c r="D131" s="453"/>
      <c r="E131" s="453"/>
      <c r="F131" s="453"/>
      <c r="G131" s="453"/>
      <c r="H131" s="453"/>
      <c r="I131" s="453"/>
      <c r="J131" s="453"/>
      <c r="K131" s="453"/>
      <c r="L131" s="453"/>
      <c r="M131" s="453"/>
      <c r="N131" s="453"/>
      <c r="O131" s="454"/>
    </row>
    <row r="132" spans="1:15" ht="15" x14ac:dyDescent="0.25">
      <c r="A132" s="25"/>
      <c r="B132" s="159">
        <v>20</v>
      </c>
      <c r="C132" s="160">
        <v>0</v>
      </c>
      <c r="D132" s="165">
        <v>0</v>
      </c>
      <c r="E132" s="161">
        <v>0</v>
      </c>
      <c r="F132" s="161">
        <v>0</v>
      </c>
      <c r="G132" s="161">
        <v>0</v>
      </c>
      <c r="H132" s="161">
        <v>0</v>
      </c>
      <c r="I132" s="160">
        <v>0</v>
      </c>
      <c r="J132" s="160">
        <v>0</v>
      </c>
      <c r="K132" s="160">
        <v>0</v>
      </c>
      <c r="L132" s="160">
        <v>0</v>
      </c>
      <c r="M132" s="160">
        <v>0</v>
      </c>
      <c r="N132" s="162">
        <v>0</v>
      </c>
      <c r="O132" s="168">
        <f t="shared" ref="O132:O135" ca="1" si="23">IFERROR(AVERAGEIF(C132:N132, "&lt;&gt;0"), 0)</f>
        <v>0</v>
      </c>
    </row>
    <row r="133" spans="1:15" ht="15" x14ac:dyDescent="0.25">
      <c r="A133" s="25"/>
      <c r="B133" s="163">
        <v>35</v>
      </c>
      <c r="C133" s="48">
        <v>11</v>
      </c>
      <c r="D133" s="166">
        <v>11</v>
      </c>
      <c r="E133" s="153">
        <v>10</v>
      </c>
      <c r="F133" s="153">
        <v>10</v>
      </c>
      <c r="G133" s="153">
        <v>10</v>
      </c>
      <c r="H133" s="153">
        <v>10</v>
      </c>
      <c r="I133" s="48">
        <v>10</v>
      </c>
      <c r="J133" s="48">
        <v>10</v>
      </c>
      <c r="K133" s="48">
        <v>10</v>
      </c>
      <c r="L133" s="48">
        <v>10</v>
      </c>
      <c r="M133" s="48">
        <v>9</v>
      </c>
      <c r="N133" s="154">
        <v>9</v>
      </c>
      <c r="O133" s="168">
        <f t="shared" ca="1" si="23"/>
        <v>10</v>
      </c>
    </row>
    <row r="134" spans="1:15" ht="15" x14ac:dyDescent="0.25">
      <c r="A134" s="25"/>
      <c r="B134" s="163">
        <v>64</v>
      </c>
      <c r="C134" s="48">
        <v>18575</v>
      </c>
      <c r="D134" s="166">
        <v>18564</v>
      </c>
      <c r="E134" s="153">
        <v>18558</v>
      </c>
      <c r="F134" s="153">
        <v>18580</v>
      </c>
      <c r="G134" s="153">
        <v>18646</v>
      </c>
      <c r="H134" s="153">
        <v>18608</v>
      </c>
      <c r="I134" s="48">
        <v>18637</v>
      </c>
      <c r="J134" s="48">
        <v>18667</v>
      </c>
      <c r="K134" s="48">
        <v>18676</v>
      </c>
      <c r="L134" s="48">
        <v>18690</v>
      </c>
      <c r="M134" s="48">
        <v>18727</v>
      </c>
      <c r="N134" s="154">
        <v>18728</v>
      </c>
      <c r="O134" s="168">
        <f t="shared" ca="1" si="23"/>
        <v>18638</v>
      </c>
    </row>
    <row r="135" spans="1:15" thickBot="1" x14ac:dyDescent="0.3">
      <c r="A135" s="25"/>
      <c r="B135" s="164">
        <v>96</v>
      </c>
      <c r="C135" s="34">
        <v>2139</v>
      </c>
      <c r="D135" s="167">
        <v>2151</v>
      </c>
      <c r="E135" s="155">
        <v>2168</v>
      </c>
      <c r="F135" s="155">
        <v>2185</v>
      </c>
      <c r="G135" s="155">
        <v>2204</v>
      </c>
      <c r="H135" s="155">
        <v>2215</v>
      </c>
      <c r="I135" s="34">
        <v>2248</v>
      </c>
      <c r="J135" s="34">
        <v>2266</v>
      </c>
      <c r="K135" s="34">
        <v>2271</v>
      </c>
      <c r="L135" s="34">
        <v>2294</v>
      </c>
      <c r="M135" s="34">
        <v>2307</v>
      </c>
      <c r="N135" s="156">
        <v>2320</v>
      </c>
      <c r="O135" s="169">
        <f t="shared" ca="1" si="23"/>
        <v>2230.6666666666665</v>
      </c>
    </row>
    <row r="136" spans="1:15" ht="16.2" thickBot="1" x14ac:dyDescent="0.35">
      <c r="A136" s="135"/>
      <c r="B136" s="319" t="s">
        <v>26</v>
      </c>
      <c r="C136" s="320"/>
      <c r="D136" s="320"/>
      <c r="E136" s="320"/>
      <c r="F136" s="320"/>
      <c r="G136" s="320"/>
      <c r="H136" s="320"/>
      <c r="I136" s="320"/>
      <c r="J136" s="320"/>
      <c r="K136" s="320"/>
      <c r="L136" s="320"/>
      <c r="M136" s="320"/>
      <c r="N136" s="320"/>
      <c r="O136" s="321"/>
    </row>
    <row r="137" spans="1:15" ht="16.2" thickBot="1" x14ac:dyDescent="0.35">
      <c r="A137" s="23"/>
      <c r="B137" s="158" t="s">
        <v>39</v>
      </c>
      <c r="C137" s="326"/>
      <c r="D137" s="326"/>
      <c r="E137" s="326"/>
      <c r="F137" s="326"/>
      <c r="G137" s="326"/>
      <c r="H137" s="326"/>
      <c r="I137" s="326"/>
      <c r="J137" s="326"/>
      <c r="K137" s="326"/>
      <c r="L137" s="326"/>
      <c r="M137" s="326"/>
      <c r="N137" s="326"/>
      <c r="O137" s="157"/>
    </row>
    <row r="138" spans="1:15" ht="15" x14ac:dyDescent="0.25">
      <c r="A138" s="25"/>
      <c r="B138" s="159">
        <v>20</v>
      </c>
      <c r="C138" s="160">
        <v>0</v>
      </c>
      <c r="D138" s="165">
        <v>0</v>
      </c>
      <c r="E138" s="161">
        <v>0</v>
      </c>
      <c r="F138" s="161">
        <v>0</v>
      </c>
      <c r="G138" s="161">
        <v>0</v>
      </c>
      <c r="H138" s="161">
        <v>0</v>
      </c>
      <c r="I138" s="160">
        <v>0</v>
      </c>
      <c r="J138" s="160">
        <v>0</v>
      </c>
      <c r="K138" s="160">
        <v>0</v>
      </c>
      <c r="L138" s="160">
        <v>0</v>
      </c>
      <c r="M138" s="160">
        <v>0</v>
      </c>
      <c r="N138" s="162">
        <v>0</v>
      </c>
      <c r="O138" s="168">
        <f t="shared" ref="O138:O141" ca="1" si="24">IFERROR(AVERAGEIF(C138:N138, "&lt;&gt;0"), 0)</f>
        <v>0</v>
      </c>
    </row>
    <row r="139" spans="1:15" ht="15" x14ac:dyDescent="0.25">
      <c r="A139" s="25"/>
      <c r="B139" s="163">
        <v>35</v>
      </c>
      <c r="C139" s="48">
        <v>1</v>
      </c>
      <c r="D139" s="166">
        <v>1</v>
      </c>
      <c r="E139" s="153">
        <v>1</v>
      </c>
      <c r="F139" s="153">
        <v>1</v>
      </c>
      <c r="G139" s="153">
        <v>1</v>
      </c>
      <c r="H139" s="153">
        <v>1</v>
      </c>
      <c r="I139" s="48">
        <v>1</v>
      </c>
      <c r="J139" s="48">
        <v>1</v>
      </c>
      <c r="K139" s="48">
        <v>1</v>
      </c>
      <c r="L139" s="48">
        <v>1</v>
      </c>
      <c r="M139" s="48">
        <v>1</v>
      </c>
      <c r="N139" s="154">
        <v>1</v>
      </c>
      <c r="O139" s="168">
        <f t="shared" ca="1" si="24"/>
        <v>1</v>
      </c>
    </row>
    <row r="140" spans="1:15" ht="15" x14ac:dyDescent="0.25">
      <c r="A140" s="25"/>
      <c r="B140" s="163">
        <v>64</v>
      </c>
      <c r="C140" s="48">
        <v>62</v>
      </c>
      <c r="D140" s="166">
        <v>62</v>
      </c>
      <c r="E140" s="153">
        <v>60</v>
      </c>
      <c r="F140" s="153">
        <v>60</v>
      </c>
      <c r="G140" s="153">
        <v>59</v>
      </c>
      <c r="H140" s="153">
        <v>59</v>
      </c>
      <c r="I140" s="48">
        <v>57</v>
      </c>
      <c r="J140" s="48">
        <v>55</v>
      </c>
      <c r="K140" s="48">
        <v>53</v>
      </c>
      <c r="L140" s="48">
        <v>52</v>
      </c>
      <c r="M140" s="48">
        <v>52</v>
      </c>
      <c r="N140" s="154">
        <v>51</v>
      </c>
      <c r="O140" s="168">
        <f t="shared" ca="1" si="24"/>
        <v>56.833333333333336</v>
      </c>
    </row>
    <row r="141" spans="1:15" thickBot="1" x14ac:dyDescent="0.3">
      <c r="A141" s="25"/>
      <c r="B141" s="164">
        <v>96</v>
      </c>
      <c r="C141" s="34">
        <v>55</v>
      </c>
      <c r="D141" s="167">
        <v>55</v>
      </c>
      <c r="E141" s="155">
        <v>40</v>
      </c>
      <c r="F141" s="155">
        <v>41</v>
      </c>
      <c r="G141" s="155">
        <v>33</v>
      </c>
      <c r="H141" s="155">
        <v>33</v>
      </c>
      <c r="I141" s="34">
        <v>33</v>
      </c>
      <c r="J141" s="34">
        <v>33</v>
      </c>
      <c r="K141" s="34">
        <v>33</v>
      </c>
      <c r="L141" s="34">
        <v>33</v>
      </c>
      <c r="M141" s="34">
        <v>33</v>
      </c>
      <c r="N141" s="156">
        <v>24</v>
      </c>
      <c r="O141" s="169">
        <f t="shared" ca="1" si="24"/>
        <v>37.166666666666664</v>
      </c>
    </row>
    <row r="142" spans="1:15" ht="16.2" thickBot="1" x14ac:dyDescent="0.3">
      <c r="A142" s="25"/>
      <c r="B142" s="322" t="s">
        <v>40</v>
      </c>
      <c r="C142" s="323"/>
      <c r="D142" s="323"/>
      <c r="E142" s="323"/>
      <c r="F142" s="323"/>
      <c r="G142" s="323"/>
      <c r="H142" s="323"/>
      <c r="I142" s="323"/>
      <c r="J142" s="323"/>
      <c r="K142" s="323"/>
      <c r="L142" s="323"/>
      <c r="M142" s="323"/>
      <c r="N142" s="323"/>
      <c r="O142" s="324"/>
    </row>
    <row r="143" spans="1:15" ht="15" x14ac:dyDescent="0.25">
      <c r="A143" s="25"/>
      <c r="B143" s="159" t="s">
        <v>53</v>
      </c>
      <c r="C143" s="160">
        <v>4</v>
      </c>
      <c r="D143" s="165">
        <v>4</v>
      </c>
      <c r="E143" s="161">
        <v>4</v>
      </c>
      <c r="F143" s="161">
        <v>4</v>
      </c>
      <c r="G143" s="161">
        <v>4</v>
      </c>
      <c r="H143" s="161">
        <v>4</v>
      </c>
      <c r="I143" s="160">
        <v>4</v>
      </c>
      <c r="J143" s="160">
        <v>4</v>
      </c>
      <c r="K143" s="160">
        <v>4</v>
      </c>
      <c r="L143" s="160">
        <v>3</v>
      </c>
      <c r="M143" s="160">
        <v>3</v>
      </c>
      <c r="N143" s="162">
        <v>3</v>
      </c>
      <c r="O143" s="168">
        <f t="shared" ref="O143:O148" ca="1" si="25">IFERROR(AVERAGEIF(C143:N143, "&lt;&gt;0"), 0)</f>
        <v>3.75</v>
      </c>
    </row>
    <row r="144" spans="1:15" ht="15" x14ac:dyDescent="0.25">
      <c r="A144" s="25"/>
      <c r="B144" s="163" t="s">
        <v>54</v>
      </c>
      <c r="C144" s="48">
        <v>42</v>
      </c>
      <c r="D144" s="166">
        <v>42</v>
      </c>
      <c r="E144" s="153">
        <v>42</v>
      </c>
      <c r="F144" s="153">
        <v>42</v>
      </c>
      <c r="G144" s="153">
        <v>42</v>
      </c>
      <c r="H144" s="153">
        <v>42</v>
      </c>
      <c r="I144" s="48">
        <v>42</v>
      </c>
      <c r="J144" s="48">
        <v>42</v>
      </c>
      <c r="K144" s="48">
        <v>42</v>
      </c>
      <c r="L144" s="48">
        <v>38</v>
      </c>
      <c r="M144" s="48">
        <v>38</v>
      </c>
      <c r="N144" s="154">
        <v>38</v>
      </c>
      <c r="O144" s="168">
        <f t="shared" ca="1" si="25"/>
        <v>41</v>
      </c>
    </row>
    <row r="145" spans="1:15" ht="15" x14ac:dyDescent="0.25">
      <c r="A145" s="25"/>
      <c r="B145" s="163" t="s">
        <v>55</v>
      </c>
      <c r="C145" s="48">
        <v>78</v>
      </c>
      <c r="D145" s="166">
        <v>78</v>
      </c>
      <c r="E145" s="153">
        <v>83</v>
      </c>
      <c r="F145" s="153">
        <v>83</v>
      </c>
      <c r="G145" s="153">
        <v>83</v>
      </c>
      <c r="H145" s="153">
        <v>82</v>
      </c>
      <c r="I145" s="48">
        <v>82</v>
      </c>
      <c r="J145" s="48">
        <v>82</v>
      </c>
      <c r="K145" s="48">
        <v>82</v>
      </c>
      <c r="L145" s="48">
        <v>82</v>
      </c>
      <c r="M145" s="48">
        <v>82</v>
      </c>
      <c r="N145" s="154">
        <v>82</v>
      </c>
      <c r="O145" s="168">
        <f t="shared" ca="1" si="25"/>
        <v>81.583333333333329</v>
      </c>
    </row>
    <row r="146" spans="1:15" ht="15" x14ac:dyDescent="0.25">
      <c r="A146" s="25"/>
      <c r="B146" s="163" t="s">
        <v>56</v>
      </c>
      <c r="C146" s="48">
        <v>76</v>
      </c>
      <c r="D146" s="166">
        <v>76</v>
      </c>
      <c r="E146" s="153">
        <v>76</v>
      </c>
      <c r="F146" s="153">
        <v>76</v>
      </c>
      <c r="G146" s="153">
        <v>80</v>
      </c>
      <c r="H146" s="153">
        <v>81</v>
      </c>
      <c r="I146" s="48">
        <v>81</v>
      </c>
      <c r="J146" s="48">
        <v>81</v>
      </c>
      <c r="K146" s="48">
        <v>81</v>
      </c>
      <c r="L146" s="48">
        <v>86</v>
      </c>
      <c r="M146" s="48">
        <v>86</v>
      </c>
      <c r="N146" s="154">
        <v>86</v>
      </c>
      <c r="O146" s="168">
        <f t="shared" ca="1" si="25"/>
        <v>80.5</v>
      </c>
    </row>
    <row r="147" spans="1:15" ht="15" x14ac:dyDescent="0.25">
      <c r="A147" s="25"/>
      <c r="B147" s="163" t="s">
        <v>57</v>
      </c>
      <c r="C147" s="48">
        <v>1</v>
      </c>
      <c r="D147" s="166">
        <v>1</v>
      </c>
      <c r="E147" s="153">
        <v>1</v>
      </c>
      <c r="F147" s="153">
        <v>1</v>
      </c>
      <c r="G147" s="153">
        <v>1</v>
      </c>
      <c r="H147" s="153">
        <v>1</v>
      </c>
      <c r="I147" s="48">
        <v>1</v>
      </c>
      <c r="J147" s="48">
        <v>1</v>
      </c>
      <c r="K147" s="48">
        <v>1</v>
      </c>
      <c r="L147" s="48">
        <v>1</v>
      </c>
      <c r="M147" s="48">
        <v>1</v>
      </c>
      <c r="N147" s="154">
        <v>1</v>
      </c>
      <c r="O147" s="168">
        <f t="shared" ca="1" si="25"/>
        <v>1</v>
      </c>
    </row>
    <row r="148" spans="1:15" thickBot="1" x14ac:dyDescent="0.3">
      <c r="A148" s="49"/>
      <c r="B148" s="164" t="s">
        <v>58</v>
      </c>
      <c r="C148" s="34">
        <v>0</v>
      </c>
      <c r="D148" s="167">
        <v>0</v>
      </c>
      <c r="E148" s="155">
        <v>0</v>
      </c>
      <c r="F148" s="155">
        <v>0</v>
      </c>
      <c r="G148" s="155">
        <v>0</v>
      </c>
      <c r="H148" s="155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156">
        <v>0</v>
      </c>
      <c r="O148" s="169">
        <f t="shared" ca="1" si="25"/>
        <v>0</v>
      </c>
    </row>
    <row r="149" spans="1:15" ht="16.2" thickBot="1" x14ac:dyDescent="0.35">
      <c r="A149" s="135"/>
      <c r="B149" s="319" t="s">
        <v>35</v>
      </c>
      <c r="C149" s="320"/>
      <c r="D149" s="320"/>
      <c r="E149" s="320"/>
      <c r="F149" s="320"/>
      <c r="G149" s="320"/>
      <c r="H149" s="320"/>
      <c r="I149" s="320"/>
      <c r="J149" s="320"/>
      <c r="K149" s="320"/>
      <c r="L149" s="320"/>
      <c r="M149" s="320"/>
      <c r="N149" s="320"/>
      <c r="O149" s="321"/>
    </row>
    <row r="150" spans="1:15" ht="16.2" thickBot="1" x14ac:dyDescent="0.35">
      <c r="A150" s="23"/>
      <c r="B150" s="325" t="s">
        <v>39</v>
      </c>
      <c r="C150" s="326"/>
      <c r="D150" s="326"/>
      <c r="E150" s="326"/>
      <c r="F150" s="326"/>
      <c r="G150" s="326"/>
      <c r="H150" s="326"/>
      <c r="I150" s="326"/>
      <c r="J150" s="326"/>
      <c r="K150" s="326"/>
      <c r="L150" s="326"/>
      <c r="M150" s="326"/>
      <c r="N150" s="326"/>
      <c r="O150" s="327"/>
    </row>
    <row r="151" spans="1:15" ht="15" x14ac:dyDescent="0.25">
      <c r="A151" s="25"/>
      <c r="B151" s="159">
        <v>20</v>
      </c>
      <c r="C151" s="160">
        <v>0</v>
      </c>
      <c r="D151" s="165">
        <v>0</v>
      </c>
      <c r="E151" s="161">
        <v>0</v>
      </c>
      <c r="F151" s="161">
        <v>0</v>
      </c>
      <c r="G151" s="161">
        <v>0</v>
      </c>
      <c r="H151" s="161">
        <v>0</v>
      </c>
      <c r="I151" s="160">
        <v>0</v>
      </c>
      <c r="J151" s="160">
        <v>0</v>
      </c>
      <c r="K151" s="160">
        <v>0</v>
      </c>
      <c r="L151" s="160">
        <v>0</v>
      </c>
      <c r="M151" s="160">
        <v>0</v>
      </c>
      <c r="N151" s="162">
        <v>0</v>
      </c>
      <c r="O151" s="168">
        <f t="shared" ref="O151:O154" ca="1" si="26">IFERROR(AVERAGEIF(C151:N151, "&lt;&gt;0"), 0)</f>
        <v>0</v>
      </c>
    </row>
    <row r="152" spans="1:15" ht="15" x14ac:dyDescent="0.25">
      <c r="A152" s="25"/>
      <c r="B152" s="163">
        <v>35</v>
      </c>
      <c r="C152" s="48">
        <v>0</v>
      </c>
      <c r="D152" s="166">
        <v>0</v>
      </c>
      <c r="E152" s="153">
        <v>0</v>
      </c>
      <c r="F152" s="153">
        <v>0</v>
      </c>
      <c r="G152" s="153">
        <v>0</v>
      </c>
      <c r="H152" s="153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154">
        <v>0</v>
      </c>
      <c r="O152" s="168">
        <f t="shared" ca="1" si="26"/>
        <v>0</v>
      </c>
    </row>
    <row r="153" spans="1:15" ht="15" x14ac:dyDescent="0.25">
      <c r="A153" s="25"/>
      <c r="B153" s="163">
        <v>64</v>
      </c>
      <c r="C153" s="48">
        <v>1</v>
      </c>
      <c r="D153" s="166">
        <v>2</v>
      </c>
      <c r="E153" s="153">
        <v>2</v>
      </c>
      <c r="F153" s="153">
        <v>2</v>
      </c>
      <c r="G153" s="153">
        <v>2</v>
      </c>
      <c r="H153" s="153">
        <v>2</v>
      </c>
      <c r="I153" s="48">
        <v>2</v>
      </c>
      <c r="J153" s="48">
        <v>2</v>
      </c>
      <c r="K153" s="48">
        <v>2</v>
      </c>
      <c r="L153" s="48">
        <v>2</v>
      </c>
      <c r="M153" s="48">
        <v>2</v>
      </c>
      <c r="N153" s="154">
        <v>2</v>
      </c>
      <c r="O153" s="168">
        <f t="shared" ca="1" si="26"/>
        <v>1.9166666666666667</v>
      </c>
    </row>
    <row r="154" spans="1:15" thickBot="1" x14ac:dyDescent="0.3">
      <c r="A154" s="25"/>
      <c r="B154" s="164">
        <v>96</v>
      </c>
      <c r="C154" s="34">
        <v>31</v>
      </c>
      <c r="D154" s="167">
        <v>36</v>
      </c>
      <c r="E154" s="155">
        <v>36</v>
      </c>
      <c r="F154" s="155">
        <v>38</v>
      </c>
      <c r="G154" s="155">
        <v>41</v>
      </c>
      <c r="H154" s="155">
        <v>41</v>
      </c>
      <c r="I154" s="34">
        <v>42</v>
      </c>
      <c r="J154" s="34">
        <v>45</v>
      </c>
      <c r="K154" s="34">
        <v>46</v>
      </c>
      <c r="L154" s="34">
        <v>46</v>
      </c>
      <c r="M154" s="34">
        <v>48</v>
      </c>
      <c r="N154" s="156">
        <v>49</v>
      </c>
      <c r="O154" s="169">
        <f t="shared" ca="1" si="26"/>
        <v>41.583333333333336</v>
      </c>
    </row>
    <row r="155" spans="1:15" ht="16.2" thickBot="1" x14ac:dyDescent="0.3">
      <c r="A155" s="25"/>
      <c r="B155" s="322" t="s">
        <v>40</v>
      </c>
      <c r="C155" s="323"/>
      <c r="D155" s="323"/>
      <c r="E155" s="323"/>
      <c r="F155" s="323"/>
      <c r="G155" s="323"/>
      <c r="H155" s="323"/>
      <c r="I155" s="323"/>
      <c r="J155" s="323"/>
      <c r="K155" s="323"/>
      <c r="L155" s="323"/>
      <c r="M155" s="323"/>
      <c r="N155" s="323"/>
      <c r="O155" s="324"/>
    </row>
    <row r="156" spans="1:15" ht="15" x14ac:dyDescent="0.25">
      <c r="A156" s="25"/>
      <c r="B156" s="159" t="s">
        <v>53</v>
      </c>
      <c r="C156" s="160">
        <v>25</v>
      </c>
      <c r="D156" s="165">
        <v>28</v>
      </c>
      <c r="E156" s="161">
        <v>29</v>
      </c>
      <c r="F156" s="161">
        <v>32</v>
      </c>
      <c r="G156" s="161">
        <v>34</v>
      </c>
      <c r="H156" s="161">
        <v>36</v>
      </c>
      <c r="I156" s="160">
        <v>36</v>
      </c>
      <c r="J156" s="160">
        <v>37</v>
      </c>
      <c r="K156" s="160">
        <v>37</v>
      </c>
      <c r="L156" s="160">
        <v>41</v>
      </c>
      <c r="M156" s="160">
        <v>41</v>
      </c>
      <c r="N156" s="162">
        <v>41</v>
      </c>
      <c r="O156" s="168">
        <f t="shared" ref="O156:O161" ca="1" si="27">IFERROR(AVERAGEIF(C156:N156, "&lt;&gt;0"), 0)</f>
        <v>34.75</v>
      </c>
    </row>
    <row r="157" spans="1:15" ht="15" x14ac:dyDescent="0.25">
      <c r="A157" s="25"/>
      <c r="B157" s="163" t="s">
        <v>54</v>
      </c>
      <c r="C157" s="48">
        <v>31</v>
      </c>
      <c r="D157" s="166">
        <v>30</v>
      </c>
      <c r="E157" s="153">
        <v>30</v>
      </c>
      <c r="F157" s="153">
        <v>30</v>
      </c>
      <c r="G157" s="153">
        <v>30</v>
      </c>
      <c r="H157" s="153">
        <v>30</v>
      </c>
      <c r="I157" s="48">
        <v>30</v>
      </c>
      <c r="J157" s="48">
        <v>29</v>
      </c>
      <c r="K157" s="48">
        <v>29</v>
      </c>
      <c r="L157" s="48">
        <v>29</v>
      </c>
      <c r="M157" s="48">
        <v>29</v>
      </c>
      <c r="N157" s="154">
        <v>28</v>
      </c>
      <c r="O157" s="168">
        <f t="shared" ca="1" si="27"/>
        <v>29.583333333333332</v>
      </c>
    </row>
    <row r="158" spans="1:15" ht="15" x14ac:dyDescent="0.25">
      <c r="A158" s="25"/>
      <c r="B158" s="163" t="s">
        <v>55</v>
      </c>
      <c r="C158" s="48">
        <v>37</v>
      </c>
      <c r="D158" s="166">
        <v>37</v>
      </c>
      <c r="E158" s="153">
        <v>36</v>
      </c>
      <c r="F158" s="153">
        <v>35</v>
      </c>
      <c r="G158" s="153">
        <v>34</v>
      </c>
      <c r="H158" s="153">
        <v>34</v>
      </c>
      <c r="I158" s="48">
        <v>34</v>
      </c>
      <c r="J158" s="48">
        <v>34</v>
      </c>
      <c r="K158" s="48">
        <v>34</v>
      </c>
      <c r="L158" s="48">
        <v>34</v>
      </c>
      <c r="M158" s="48">
        <v>34</v>
      </c>
      <c r="N158" s="154">
        <v>34</v>
      </c>
      <c r="O158" s="168">
        <f t="shared" ca="1" si="27"/>
        <v>34.75</v>
      </c>
    </row>
    <row r="159" spans="1:15" ht="15" x14ac:dyDescent="0.25">
      <c r="A159" s="25"/>
      <c r="B159" s="163" t="s">
        <v>56</v>
      </c>
      <c r="C159" s="48">
        <v>39</v>
      </c>
      <c r="D159" s="166">
        <v>38</v>
      </c>
      <c r="E159" s="153">
        <v>38</v>
      </c>
      <c r="F159" s="153">
        <v>38</v>
      </c>
      <c r="G159" s="153">
        <v>38</v>
      </c>
      <c r="H159" s="153">
        <v>38</v>
      </c>
      <c r="I159" s="48">
        <v>38</v>
      </c>
      <c r="J159" s="48">
        <v>38</v>
      </c>
      <c r="K159" s="48">
        <v>38</v>
      </c>
      <c r="L159" s="48">
        <v>38</v>
      </c>
      <c r="M159" s="48">
        <v>38</v>
      </c>
      <c r="N159" s="154">
        <v>38</v>
      </c>
      <c r="O159" s="168">
        <f t="shared" ca="1" si="27"/>
        <v>38.083333333333336</v>
      </c>
    </row>
    <row r="160" spans="1:15" ht="15" x14ac:dyDescent="0.25">
      <c r="A160" s="25"/>
      <c r="B160" s="163" t="s">
        <v>57</v>
      </c>
      <c r="C160" s="48">
        <v>8</v>
      </c>
      <c r="D160" s="166">
        <v>5</v>
      </c>
      <c r="E160" s="153">
        <v>5</v>
      </c>
      <c r="F160" s="153">
        <v>6</v>
      </c>
      <c r="G160" s="153">
        <v>6</v>
      </c>
      <c r="H160" s="153">
        <v>6</v>
      </c>
      <c r="I160" s="48">
        <v>6</v>
      </c>
      <c r="J160" s="48">
        <v>6</v>
      </c>
      <c r="K160" s="48">
        <v>6</v>
      </c>
      <c r="L160" s="48">
        <v>6</v>
      </c>
      <c r="M160" s="48">
        <v>6</v>
      </c>
      <c r="N160" s="154">
        <v>6</v>
      </c>
      <c r="O160" s="168">
        <f t="shared" ca="1" si="27"/>
        <v>6</v>
      </c>
    </row>
    <row r="161" spans="1:15" thickBot="1" x14ac:dyDescent="0.3">
      <c r="A161" s="49"/>
      <c r="B161" s="164" t="s">
        <v>58</v>
      </c>
      <c r="C161" s="34">
        <v>1</v>
      </c>
      <c r="D161" s="167">
        <v>1</v>
      </c>
      <c r="E161" s="155">
        <v>1</v>
      </c>
      <c r="F161" s="155">
        <v>1</v>
      </c>
      <c r="G161" s="155">
        <v>1</v>
      </c>
      <c r="H161" s="155">
        <v>1</v>
      </c>
      <c r="I161" s="34">
        <v>1</v>
      </c>
      <c r="J161" s="34">
        <v>1</v>
      </c>
      <c r="K161" s="34">
        <v>1</v>
      </c>
      <c r="L161" s="34">
        <v>1</v>
      </c>
      <c r="M161" s="34">
        <v>1</v>
      </c>
      <c r="N161" s="156">
        <v>2</v>
      </c>
      <c r="O161" s="169">
        <f t="shared" ca="1" si="27"/>
        <v>1.0833333333333333</v>
      </c>
    </row>
    <row r="162" spans="1:15" ht="16.2" thickBot="1" x14ac:dyDescent="0.35">
      <c r="A162" s="135"/>
      <c r="B162" s="319" t="s">
        <v>2</v>
      </c>
      <c r="C162" s="320"/>
      <c r="D162" s="320"/>
      <c r="E162" s="320"/>
      <c r="F162" s="320"/>
      <c r="G162" s="320"/>
      <c r="H162" s="320"/>
      <c r="I162" s="320"/>
      <c r="J162" s="320"/>
      <c r="K162" s="320"/>
      <c r="L162" s="320"/>
      <c r="M162" s="320"/>
      <c r="N162" s="320"/>
      <c r="O162" s="321"/>
    </row>
    <row r="163" spans="1:15" ht="16.2" thickBot="1" x14ac:dyDescent="0.35">
      <c r="A163" s="23"/>
      <c r="B163" s="325" t="s">
        <v>39</v>
      </c>
      <c r="C163" s="326"/>
      <c r="D163" s="326"/>
      <c r="E163" s="326"/>
      <c r="F163" s="326"/>
      <c r="G163" s="326"/>
      <c r="H163" s="326"/>
      <c r="I163" s="326"/>
      <c r="J163" s="326"/>
      <c r="K163" s="326"/>
      <c r="L163" s="326"/>
      <c r="M163" s="326"/>
      <c r="N163" s="326"/>
      <c r="O163" s="327"/>
    </row>
    <row r="164" spans="1:15" ht="15" x14ac:dyDescent="0.25">
      <c r="A164" s="25"/>
      <c r="B164" s="159">
        <v>20</v>
      </c>
      <c r="C164" s="160">
        <v>0</v>
      </c>
      <c r="D164" s="165">
        <v>0</v>
      </c>
      <c r="E164" s="161">
        <v>0</v>
      </c>
      <c r="F164" s="161">
        <v>0</v>
      </c>
      <c r="G164" s="161">
        <v>0</v>
      </c>
      <c r="H164" s="161">
        <v>0</v>
      </c>
      <c r="I164" s="160">
        <v>0</v>
      </c>
      <c r="J164" s="160">
        <v>0</v>
      </c>
      <c r="K164" s="160">
        <v>0</v>
      </c>
      <c r="L164" s="160">
        <v>0</v>
      </c>
      <c r="M164" s="160">
        <v>0</v>
      </c>
      <c r="N164" s="162">
        <v>0</v>
      </c>
      <c r="O164" s="168">
        <f t="shared" ref="O164:O167" ca="1" si="28">IFERROR(AVERAGEIF(C164:N164, "&lt;&gt;0"), 0)</f>
        <v>0</v>
      </c>
    </row>
    <row r="165" spans="1:15" ht="15" x14ac:dyDescent="0.25">
      <c r="A165" s="25"/>
      <c r="B165" s="163">
        <v>35</v>
      </c>
      <c r="C165" s="48">
        <v>0</v>
      </c>
      <c r="D165" s="166">
        <v>0</v>
      </c>
      <c r="E165" s="153">
        <v>0</v>
      </c>
      <c r="F165" s="153">
        <v>0</v>
      </c>
      <c r="G165" s="153">
        <v>0</v>
      </c>
      <c r="H165" s="153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154">
        <v>0</v>
      </c>
      <c r="O165" s="168">
        <f t="shared" ca="1" si="28"/>
        <v>0</v>
      </c>
    </row>
    <row r="166" spans="1:15" ht="15" x14ac:dyDescent="0.25">
      <c r="A166" s="25"/>
      <c r="B166" s="163">
        <v>64</v>
      </c>
      <c r="C166" s="48">
        <v>0</v>
      </c>
      <c r="D166" s="166">
        <v>0</v>
      </c>
      <c r="E166" s="153">
        <v>0</v>
      </c>
      <c r="F166" s="153">
        <v>0</v>
      </c>
      <c r="G166" s="153">
        <v>0</v>
      </c>
      <c r="H166" s="153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154">
        <v>0</v>
      </c>
      <c r="O166" s="168">
        <f t="shared" ca="1" si="28"/>
        <v>0</v>
      </c>
    </row>
    <row r="167" spans="1:15" thickBot="1" x14ac:dyDescent="0.3">
      <c r="A167" s="25"/>
      <c r="B167" s="164">
        <v>96</v>
      </c>
      <c r="C167" s="34">
        <v>7</v>
      </c>
      <c r="D167" s="167">
        <v>7</v>
      </c>
      <c r="E167" s="155">
        <v>7</v>
      </c>
      <c r="F167" s="155">
        <v>7</v>
      </c>
      <c r="G167" s="155">
        <v>7</v>
      </c>
      <c r="H167" s="155">
        <v>7</v>
      </c>
      <c r="I167" s="34">
        <v>7</v>
      </c>
      <c r="J167" s="34">
        <v>7</v>
      </c>
      <c r="K167" s="34">
        <v>7</v>
      </c>
      <c r="L167" s="34">
        <v>7</v>
      </c>
      <c r="M167" s="34">
        <v>7</v>
      </c>
      <c r="N167" s="156">
        <v>7</v>
      </c>
      <c r="O167" s="169">
        <f t="shared" ca="1" si="28"/>
        <v>7</v>
      </c>
    </row>
    <row r="168" spans="1:15" ht="16.2" thickBot="1" x14ac:dyDescent="0.3">
      <c r="A168" s="25"/>
      <c r="B168" s="322" t="s">
        <v>40</v>
      </c>
      <c r="C168" s="323"/>
      <c r="D168" s="323"/>
      <c r="E168" s="323"/>
      <c r="F168" s="323"/>
      <c r="G168" s="323"/>
      <c r="H168" s="323"/>
      <c r="I168" s="323"/>
      <c r="J168" s="323"/>
      <c r="K168" s="323"/>
      <c r="L168" s="323"/>
      <c r="M168" s="323"/>
      <c r="N168" s="323"/>
      <c r="O168" s="324"/>
    </row>
    <row r="169" spans="1:15" ht="15" x14ac:dyDescent="0.25">
      <c r="A169" s="25"/>
      <c r="B169" s="159" t="s">
        <v>53</v>
      </c>
      <c r="C169" s="160">
        <v>0</v>
      </c>
      <c r="D169" s="165">
        <v>0</v>
      </c>
      <c r="E169" s="161">
        <v>0</v>
      </c>
      <c r="F169" s="161">
        <v>0</v>
      </c>
      <c r="G169" s="161">
        <v>0</v>
      </c>
      <c r="H169" s="161">
        <v>0</v>
      </c>
      <c r="I169" s="160">
        <v>0</v>
      </c>
      <c r="J169" s="160">
        <v>0</v>
      </c>
      <c r="K169" s="160">
        <v>0</v>
      </c>
      <c r="L169" s="160">
        <v>0</v>
      </c>
      <c r="M169" s="160">
        <v>0</v>
      </c>
      <c r="N169" s="162">
        <v>0</v>
      </c>
      <c r="O169" s="168">
        <f t="shared" ref="O169:O174" ca="1" si="29">IFERROR(AVERAGEIF(C169:N169, "&lt;&gt;0"), 0)</f>
        <v>0</v>
      </c>
    </row>
    <row r="170" spans="1:15" ht="15" x14ac:dyDescent="0.25">
      <c r="A170" s="25"/>
      <c r="B170" s="163" t="s">
        <v>54</v>
      </c>
      <c r="C170" s="48">
        <v>2</v>
      </c>
      <c r="D170" s="166">
        <v>2</v>
      </c>
      <c r="E170" s="153">
        <v>2</v>
      </c>
      <c r="F170" s="153">
        <v>2</v>
      </c>
      <c r="G170" s="153">
        <v>2</v>
      </c>
      <c r="H170" s="153">
        <v>2</v>
      </c>
      <c r="I170" s="48">
        <v>2</v>
      </c>
      <c r="J170" s="48">
        <v>2</v>
      </c>
      <c r="K170" s="48">
        <v>2</v>
      </c>
      <c r="L170" s="48">
        <v>2</v>
      </c>
      <c r="M170" s="48">
        <v>2</v>
      </c>
      <c r="N170" s="154">
        <v>2</v>
      </c>
      <c r="O170" s="168">
        <f t="shared" ca="1" si="29"/>
        <v>2</v>
      </c>
    </row>
    <row r="171" spans="1:15" ht="15" x14ac:dyDescent="0.25">
      <c r="A171" s="25"/>
      <c r="B171" s="163" t="s">
        <v>55</v>
      </c>
      <c r="C171" s="48">
        <v>4</v>
      </c>
      <c r="D171" s="166">
        <v>4</v>
      </c>
      <c r="E171" s="153">
        <v>4</v>
      </c>
      <c r="F171" s="153">
        <v>4</v>
      </c>
      <c r="G171" s="153">
        <v>4</v>
      </c>
      <c r="H171" s="153">
        <v>4</v>
      </c>
      <c r="I171" s="48">
        <v>4</v>
      </c>
      <c r="J171" s="48">
        <v>4</v>
      </c>
      <c r="K171" s="48">
        <v>4</v>
      </c>
      <c r="L171" s="48">
        <v>4</v>
      </c>
      <c r="M171" s="48">
        <v>4</v>
      </c>
      <c r="N171" s="154">
        <v>4</v>
      </c>
      <c r="O171" s="168">
        <f t="shared" ca="1" si="29"/>
        <v>4</v>
      </c>
    </row>
    <row r="172" spans="1:15" ht="15" x14ac:dyDescent="0.25">
      <c r="A172" s="25"/>
      <c r="B172" s="163" t="s">
        <v>56</v>
      </c>
      <c r="C172" s="48">
        <v>1</v>
      </c>
      <c r="D172" s="166">
        <v>1</v>
      </c>
      <c r="E172" s="153">
        <v>1</v>
      </c>
      <c r="F172" s="153">
        <v>1</v>
      </c>
      <c r="G172" s="153">
        <v>1</v>
      </c>
      <c r="H172" s="153">
        <v>1</v>
      </c>
      <c r="I172" s="48">
        <v>1</v>
      </c>
      <c r="J172" s="48">
        <v>1</v>
      </c>
      <c r="K172" s="48">
        <v>1</v>
      </c>
      <c r="L172" s="48">
        <v>1</v>
      </c>
      <c r="M172" s="48">
        <v>1</v>
      </c>
      <c r="N172" s="154">
        <v>1</v>
      </c>
      <c r="O172" s="168">
        <f t="shared" ca="1" si="29"/>
        <v>1</v>
      </c>
    </row>
    <row r="173" spans="1:15" ht="15" x14ac:dyDescent="0.25">
      <c r="A173" s="25"/>
      <c r="B173" s="163" t="s">
        <v>57</v>
      </c>
      <c r="C173" s="48">
        <v>1</v>
      </c>
      <c r="D173" s="166">
        <v>1</v>
      </c>
      <c r="E173" s="153">
        <v>1</v>
      </c>
      <c r="F173" s="153">
        <v>1</v>
      </c>
      <c r="G173" s="153">
        <v>2</v>
      </c>
      <c r="H173" s="153">
        <v>2</v>
      </c>
      <c r="I173" s="48">
        <v>2</v>
      </c>
      <c r="J173" s="48">
        <v>2</v>
      </c>
      <c r="K173" s="48">
        <v>2</v>
      </c>
      <c r="L173" s="48">
        <v>2</v>
      </c>
      <c r="M173" s="48">
        <v>2</v>
      </c>
      <c r="N173" s="154">
        <v>2</v>
      </c>
      <c r="O173" s="168">
        <f t="shared" ca="1" si="29"/>
        <v>1.6666666666666667</v>
      </c>
    </row>
    <row r="174" spans="1:15" thickBot="1" x14ac:dyDescent="0.3">
      <c r="A174" s="49"/>
      <c r="B174" s="164" t="s">
        <v>58</v>
      </c>
      <c r="C174" s="34">
        <v>0</v>
      </c>
      <c r="D174" s="167">
        <v>0</v>
      </c>
      <c r="E174" s="155">
        <v>0</v>
      </c>
      <c r="F174" s="155">
        <v>0</v>
      </c>
      <c r="G174" s="155">
        <v>0</v>
      </c>
      <c r="H174" s="155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156">
        <v>0</v>
      </c>
      <c r="O174" s="169">
        <f t="shared" ca="1" si="29"/>
        <v>0</v>
      </c>
    </row>
    <row r="175" spans="1:15" ht="19.5" customHeight="1" thickBot="1" x14ac:dyDescent="0.4">
      <c r="A175" s="82" t="s">
        <v>10</v>
      </c>
      <c r="B175" s="83"/>
      <c r="C175" s="84"/>
      <c r="D175" s="84"/>
      <c r="E175" s="84"/>
      <c r="F175" s="84"/>
      <c r="G175" s="84"/>
      <c r="H175" s="85"/>
      <c r="I175" s="86"/>
      <c r="J175" s="87"/>
      <c r="K175" s="88"/>
      <c r="L175" s="89"/>
      <c r="M175" s="90"/>
      <c r="N175" s="91"/>
      <c r="O175" s="92"/>
    </row>
    <row r="176" spans="1:15" ht="19.5" customHeight="1" thickBot="1" x14ac:dyDescent="0.35">
      <c r="A176" s="93"/>
      <c r="B176" s="94" t="s">
        <v>11</v>
      </c>
      <c r="C176" s="95">
        <v>157.84125379170879</v>
      </c>
      <c r="D176" s="95">
        <v>238.19680117657873</v>
      </c>
      <c r="E176" s="95">
        <v>209.49839139626803</v>
      </c>
      <c r="F176" s="95">
        <v>143.49204890155346</v>
      </c>
      <c r="G176" s="95">
        <v>410.38725985844286</v>
      </c>
      <c r="H176" s="95">
        <v>200.88886846217483</v>
      </c>
      <c r="I176" s="95">
        <v>229.58727824248552</v>
      </c>
      <c r="J176" s="95">
        <v>258.28568802279619</v>
      </c>
      <c r="K176" s="95">
        <v>157.84125379170879</v>
      </c>
      <c r="L176" s="95">
        <v>140.62220792352238</v>
      </c>
      <c r="M176" s="95">
        <v>200.88886846217483</v>
      </c>
      <c r="N176" s="95">
        <v>215.23807335233019</v>
      </c>
      <c r="O176" s="96">
        <f t="shared" ref="O176" ca="1" si="30">SUM(C176:N176)</f>
        <v>2562.7679933817444</v>
      </c>
    </row>
    <row r="177" spans="1:15" ht="29.25" customHeight="1" thickBot="1" x14ac:dyDescent="0.3">
      <c r="A177" s="146" t="s">
        <v>12</v>
      </c>
      <c r="B177" s="147"/>
      <c r="C177" s="147"/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  <c r="O177" s="148"/>
    </row>
    <row r="178" spans="1:15" ht="19.5" customHeight="1" thickBot="1" x14ac:dyDescent="0.45">
      <c r="A178" s="97" t="s">
        <v>0</v>
      </c>
      <c r="B178" s="98"/>
      <c r="C178" s="249"/>
      <c r="D178" s="249"/>
      <c r="E178" s="249"/>
      <c r="F178" s="249"/>
      <c r="G178" s="249"/>
      <c r="H178" s="250"/>
      <c r="I178" s="250"/>
      <c r="J178" s="250"/>
      <c r="K178" s="250"/>
      <c r="L178" s="250"/>
      <c r="M178" s="250"/>
      <c r="N178" s="250"/>
      <c r="O178" s="251"/>
    </row>
    <row r="179" spans="1:15" x14ac:dyDescent="0.3">
      <c r="A179" s="101"/>
      <c r="B179" s="102" t="s">
        <v>13</v>
      </c>
      <c r="C179" s="204">
        <v>823.23077590130913</v>
      </c>
      <c r="D179" s="204">
        <v>651.20422285487837</v>
      </c>
      <c r="E179" s="204">
        <v>920.50509955955988</v>
      </c>
      <c r="F179" s="204">
        <v>1040.1604174273621</v>
      </c>
      <c r="G179" s="204">
        <v>985.44037424933947</v>
      </c>
      <c r="H179" s="204">
        <v>797.76134238224176</v>
      </c>
      <c r="I179" s="204">
        <v>711.32015584173359</v>
      </c>
      <c r="J179" s="204">
        <v>770.50663992032969</v>
      </c>
      <c r="K179" s="204">
        <v>749.24655843482481</v>
      </c>
      <c r="L179" s="197">
        <v>797.36162900898194</v>
      </c>
      <c r="M179" s="204">
        <v>927.37717322164963</v>
      </c>
      <c r="N179" s="198">
        <v>878.67755330991918</v>
      </c>
      <c r="O179" s="204">
        <f t="shared" ref="O179:O181" ca="1" si="31">SUM(C179:N179)</f>
        <v>10052.791942112128</v>
      </c>
    </row>
    <row r="180" spans="1:15" ht="15" x14ac:dyDescent="0.25">
      <c r="A180" s="25"/>
      <c r="B180" s="103" t="s">
        <v>41</v>
      </c>
      <c r="C180" s="175">
        <v>0</v>
      </c>
      <c r="D180" s="175">
        <v>14</v>
      </c>
      <c r="E180" s="175">
        <v>10</v>
      </c>
      <c r="F180" s="175">
        <v>8</v>
      </c>
      <c r="G180" s="175">
        <v>10</v>
      </c>
      <c r="H180" s="175">
        <v>32</v>
      </c>
      <c r="I180" s="175">
        <v>9</v>
      </c>
      <c r="J180" s="175">
        <v>6</v>
      </c>
      <c r="K180" s="175">
        <v>10</v>
      </c>
      <c r="L180" s="175">
        <v>11</v>
      </c>
      <c r="M180" s="175">
        <v>4</v>
      </c>
      <c r="N180" s="175">
        <v>9</v>
      </c>
      <c r="O180" s="170">
        <f t="shared" ca="1" si="31"/>
        <v>123</v>
      </c>
    </row>
    <row r="181" spans="1:15" thickBot="1" x14ac:dyDescent="0.3">
      <c r="A181" s="25"/>
      <c r="B181" s="104" t="s">
        <v>14</v>
      </c>
      <c r="C181" s="211"/>
      <c r="D181" s="237"/>
      <c r="E181" s="237"/>
      <c r="F181" s="237"/>
      <c r="G181" s="237"/>
      <c r="H181" s="237"/>
      <c r="I181" s="237"/>
      <c r="J181" s="237"/>
      <c r="K181" s="237"/>
      <c r="L181" s="238"/>
      <c r="M181" s="238"/>
      <c r="N181" s="239"/>
      <c r="O181" s="211">
        <f t="shared" ca="1" si="31"/>
        <v>0</v>
      </c>
    </row>
    <row r="182" spans="1:15" ht="16.2" thickBot="1" x14ac:dyDescent="0.35">
      <c r="A182" s="25"/>
      <c r="B182" s="105"/>
      <c r="C182" s="280"/>
      <c r="D182" s="253"/>
      <c r="E182" s="253"/>
      <c r="F182" s="253"/>
      <c r="G182" s="253"/>
      <c r="H182" s="253"/>
      <c r="I182" s="253"/>
      <c r="J182" s="253"/>
      <c r="K182" s="263"/>
      <c r="L182" s="254"/>
      <c r="M182" s="254"/>
      <c r="N182" s="254"/>
      <c r="O182" s="281"/>
    </row>
    <row r="183" spans="1:15" ht="16.2" thickBot="1" x14ac:dyDescent="0.35">
      <c r="A183" s="25"/>
      <c r="B183" s="105" t="s">
        <v>26</v>
      </c>
      <c r="C183" s="215">
        <v>1.9778978632679369</v>
      </c>
      <c r="D183" s="214">
        <v>1.6035509340325382</v>
      </c>
      <c r="E183" s="214">
        <v>2.2740216218601428</v>
      </c>
      <c r="F183" s="215">
        <v>1.8048495271723586</v>
      </c>
      <c r="G183" s="215">
        <v>1.597203101342469</v>
      </c>
      <c r="H183" s="214">
        <v>8.4604008987712059E-2</v>
      </c>
      <c r="I183" s="214">
        <v>1.5156590269010388</v>
      </c>
      <c r="J183" s="214">
        <v>2.9334104223104625</v>
      </c>
      <c r="K183" s="216">
        <v>1.4182465677893334</v>
      </c>
      <c r="L183" s="252">
        <v>1.4779487083053224</v>
      </c>
      <c r="M183" s="252">
        <v>1.3152699174058642</v>
      </c>
      <c r="N183" s="255">
        <v>1.1378847911212686</v>
      </c>
      <c r="O183" s="215">
        <f ca="1">SUM(C183:N183)</f>
        <v>19.140546490496448</v>
      </c>
    </row>
    <row r="184" spans="1:15" x14ac:dyDescent="0.3">
      <c r="A184" s="25"/>
      <c r="B184" s="105"/>
      <c r="C184" s="268"/>
      <c r="D184" s="219"/>
      <c r="E184" s="219"/>
      <c r="F184" s="219"/>
      <c r="G184" s="219"/>
      <c r="H184" s="220"/>
      <c r="I184" s="219"/>
      <c r="J184" s="269"/>
      <c r="K184" s="220"/>
      <c r="L184" s="220"/>
      <c r="M184" s="270"/>
      <c r="N184" s="220"/>
      <c r="O184" s="271"/>
    </row>
    <row r="185" spans="1:15" ht="16.2" thickBot="1" x14ac:dyDescent="0.35">
      <c r="A185" s="25"/>
      <c r="B185" s="105" t="s">
        <v>35</v>
      </c>
      <c r="C185" s="268"/>
      <c r="D185" s="219"/>
      <c r="E185" s="219"/>
      <c r="F185" s="219"/>
      <c r="G185" s="219"/>
      <c r="H185" s="220"/>
      <c r="I185" s="219"/>
      <c r="J185" s="269"/>
      <c r="K185" s="220"/>
      <c r="L185" s="220"/>
      <c r="M185" s="270"/>
      <c r="N185" s="220"/>
      <c r="O185" s="271"/>
    </row>
    <row r="186" spans="1:15" ht="15" x14ac:dyDescent="0.25">
      <c r="A186" s="25"/>
      <c r="B186" s="74" t="s">
        <v>66</v>
      </c>
      <c r="C186" s="204">
        <v>37.386391788261939</v>
      </c>
      <c r="D186" s="200">
        <v>36.462131900093972</v>
      </c>
      <c r="E186" s="200">
        <v>63.699457853630676</v>
      </c>
      <c r="F186" s="204">
        <v>53.609709197784888</v>
      </c>
      <c r="G186" s="204">
        <v>48.942948981717393</v>
      </c>
      <c r="H186" s="200">
        <v>55.703556729069035</v>
      </c>
      <c r="I186" s="200">
        <v>42.813085857494208</v>
      </c>
      <c r="J186" s="200">
        <v>75.815283511306063</v>
      </c>
      <c r="K186" s="202">
        <v>46.487045787627999</v>
      </c>
      <c r="L186" s="235">
        <v>50.601528987205974</v>
      </c>
      <c r="M186" s="235">
        <v>46.415164748105461</v>
      </c>
      <c r="N186" s="236">
        <v>50.404122874613662</v>
      </c>
      <c r="O186" s="204">
        <f t="shared" ref="O186:O187" ca="1" si="32">SUM(C186:N186)</f>
        <v>608.34042821691139</v>
      </c>
    </row>
    <row r="187" spans="1:15" thickBot="1" x14ac:dyDescent="0.3">
      <c r="A187" s="25"/>
      <c r="B187" s="150" t="s">
        <v>67</v>
      </c>
      <c r="C187" s="211">
        <v>1.2264028351570793</v>
      </c>
      <c r="D187" s="237">
        <v>1.0042231066497045</v>
      </c>
      <c r="E187" s="237">
        <v>1.2734794551173962</v>
      </c>
      <c r="F187" s="211">
        <v>1.2571021476279396</v>
      </c>
      <c r="G187" s="211">
        <v>1.3256863505853407</v>
      </c>
      <c r="H187" s="237">
        <v>0.57420829171245646</v>
      </c>
      <c r="I187" s="237">
        <v>0.87980751440536797</v>
      </c>
      <c r="J187" s="237">
        <v>1.3098738221839972</v>
      </c>
      <c r="K187" s="209">
        <v>0.91239523214258822</v>
      </c>
      <c r="L187" s="238">
        <v>1.2671703706587387</v>
      </c>
      <c r="M187" s="238">
        <v>0.95026991943596006</v>
      </c>
      <c r="N187" s="239">
        <v>0.89627744586653524</v>
      </c>
      <c r="O187" s="211">
        <f t="shared" ca="1" si="32"/>
        <v>12.876896491543103</v>
      </c>
    </row>
    <row r="188" spans="1:15" ht="15" x14ac:dyDescent="0.25">
      <c r="A188" s="25"/>
      <c r="B188" s="57"/>
      <c r="C188" s="268"/>
      <c r="D188" s="219"/>
      <c r="E188" s="219"/>
      <c r="F188" s="219"/>
      <c r="G188" s="219"/>
      <c r="H188" s="220"/>
      <c r="I188" s="219"/>
      <c r="J188" s="269"/>
      <c r="K188" s="220"/>
      <c r="L188" s="220"/>
      <c r="M188" s="270"/>
      <c r="N188" s="220"/>
      <c r="O188" s="271"/>
    </row>
    <row r="189" spans="1:15" ht="16.2" thickBot="1" x14ac:dyDescent="0.35">
      <c r="A189" s="25"/>
      <c r="B189" s="58" t="s">
        <v>37</v>
      </c>
      <c r="C189" s="268"/>
      <c r="D189" s="219"/>
      <c r="E189" s="219"/>
      <c r="F189" s="219"/>
      <c r="G189" s="219"/>
      <c r="H189" s="220"/>
      <c r="I189" s="219"/>
      <c r="J189" s="269"/>
      <c r="K189" s="220"/>
      <c r="L189" s="220"/>
      <c r="M189" s="270"/>
      <c r="N189" s="220"/>
      <c r="O189" s="271"/>
    </row>
    <row r="190" spans="1:15" ht="15" x14ac:dyDescent="0.25">
      <c r="A190" s="106"/>
      <c r="B190" s="107" t="s">
        <v>49</v>
      </c>
      <c r="C190" s="204">
        <v>29.02</v>
      </c>
      <c r="D190" s="204">
        <v>23.59</v>
      </c>
      <c r="E190" s="204">
        <v>26.79</v>
      </c>
      <c r="F190" s="204">
        <v>25.91</v>
      </c>
      <c r="G190" s="204">
        <v>31.94</v>
      </c>
      <c r="H190" s="200">
        <v>24.75</v>
      </c>
      <c r="I190" s="200">
        <v>28.61</v>
      </c>
      <c r="J190" s="200">
        <v>23.73</v>
      </c>
      <c r="K190" s="202">
        <v>19.41</v>
      </c>
      <c r="L190" s="198">
        <v>21.48</v>
      </c>
      <c r="M190" s="198">
        <v>24.58</v>
      </c>
      <c r="N190" s="198">
        <v>16.8</v>
      </c>
      <c r="O190" s="204">
        <f t="shared" ref="O190:O192" ca="1" si="33">SUM(C190:N190)</f>
        <v>296.61</v>
      </c>
    </row>
    <row r="191" spans="1:15" ht="15" x14ac:dyDescent="0.25">
      <c r="A191" s="25"/>
      <c r="B191" s="107" t="s">
        <v>50</v>
      </c>
      <c r="C191" s="170">
        <v>14.47</v>
      </c>
      <c r="D191" s="170">
        <v>30.39</v>
      </c>
      <c r="E191" s="170">
        <v>24.58</v>
      </c>
      <c r="F191" s="170">
        <v>13</v>
      </c>
      <c r="G191" s="170">
        <v>9.94</v>
      </c>
      <c r="H191" s="170">
        <v>21.09</v>
      </c>
      <c r="I191" s="170">
        <v>23.619999999999997</v>
      </c>
      <c r="J191" s="170">
        <v>52.68</v>
      </c>
      <c r="K191" s="170">
        <v>25.7</v>
      </c>
      <c r="L191" s="170">
        <v>24.82</v>
      </c>
      <c r="M191" s="170">
        <v>16.37</v>
      </c>
      <c r="N191" s="170">
        <v>25.98</v>
      </c>
      <c r="O191" s="170">
        <f t="shared" ca="1" si="33"/>
        <v>282.64</v>
      </c>
    </row>
    <row r="192" spans="1:15" thickBot="1" x14ac:dyDescent="0.3">
      <c r="A192" s="25"/>
      <c r="B192" s="107" t="s">
        <v>51</v>
      </c>
      <c r="C192" s="211">
        <v>0</v>
      </c>
      <c r="D192" s="211">
        <v>0</v>
      </c>
      <c r="E192" s="211">
        <v>0</v>
      </c>
      <c r="F192" s="211">
        <v>0</v>
      </c>
      <c r="G192" s="211">
        <v>0</v>
      </c>
      <c r="H192" s="237">
        <v>0</v>
      </c>
      <c r="I192" s="237">
        <v>0</v>
      </c>
      <c r="J192" s="237">
        <v>0</v>
      </c>
      <c r="K192" s="209">
        <v>0</v>
      </c>
      <c r="L192" s="205">
        <v>0</v>
      </c>
      <c r="M192" s="205">
        <v>0</v>
      </c>
      <c r="N192" s="205">
        <v>0</v>
      </c>
      <c r="O192" s="211">
        <f t="shared" ca="1" si="33"/>
        <v>0</v>
      </c>
    </row>
    <row r="193" spans="1:15" ht="15" x14ac:dyDescent="0.25">
      <c r="A193" s="25"/>
      <c r="B193" s="57"/>
      <c r="C193" s="268"/>
      <c r="D193" s="219"/>
      <c r="E193" s="219"/>
      <c r="F193" s="219"/>
      <c r="G193" s="219"/>
      <c r="H193" s="220"/>
      <c r="I193" s="219"/>
      <c r="J193" s="269"/>
      <c r="K193" s="220"/>
      <c r="L193" s="220"/>
      <c r="M193" s="270"/>
      <c r="N193" s="220"/>
      <c r="O193" s="271"/>
    </row>
    <row r="194" spans="1:15" ht="16.2" thickBot="1" x14ac:dyDescent="0.35">
      <c r="A194" s="25"/>
      <c r="B194" s="58" t="s">
        <v>38</v>
      </c>
      <c r="C194" s="268"/>
      <c r="D194" s="219"/>
      <c r="E194" s="219"/>
      <c r="F194" s="219"/>
      <c r="G194" s="219"/>
      <c r="H194" s="220"/>
      <c r="I194" s="219"/>
      <c r="J194" s="269"/>
      <c r="K194" s="220"/>
      <c r="L194" s="220"/>
      <c r="M194" s="270"/>
      <c r="N194" s="220"/>
      <c r="O194" s="271"/>
    </row>
    <row r="195" spans="1:15" ht="15" x14ac:dyDescent="0.25">
      <c r="A195" s="25"/>
      <c r="B195" s="107" t="s">
        <v>49</v>
      </c>
      <c r="C195" s="204">
        <v>0</v>
      </c>
      <c r="D195" s="204">
        <v>0</v>
      </c>
      <c r="E195" s="204">
        <v>0</v>
      </c>
      <c r="F195" s="204">
        <v>0</v>
      </c>
      <c r="G195" s="204">
        <v>0</v>
      </c>
      <c r="H195" s="200">
        <v>0</v>
      </c>
      <c r="I195" s="200">
        <v>0</v>
      </c>
      <c r="J195" s="200">
        <v>0</v>
      </c>
      <c r="K195" s="202">
        <v>0</v>
      </c>
      <c r="L195" s="197">
        <v>0</v>
      </c>
      <c r="M195" s="197">
        <v>0</v>
      </c>
      <c r="N195" s="197">
        <v>0</v>
      </c>
      <c r="O195" s="204">
        <f t="shared" ref="O195:O198" ca="1" si="34">SUM(C195:N195)</f>
        <v>0</v>
      </c>
    </row>
    <row r="196" spans="1:15" ht="15" x14ac:dyDescent="0.25">
      <c r="A196" s="25"/>
      <c r="B196" s="107" t="s">
        <v>50</v>
      </c>
      <c r="C196" s="170">
        <v>125.85</v>
      </c>
      <c r="D196" s="170">
        <v>31.99</v>
      </c>
      <c r="E196" s="170">
        <v>47.76</v>
      </c>
      <c r="F196" s="170">
        <v>64.91</v>
      </c>
      <c r="G196" s="170">
        <v>43.9</v>
      </c>
      <c r="H196" s="171">
        <v>26</v>
      </c>
      <c r="I196" s="171">
        <v>52.18</v>
      </c>
      <c r="J196" s="171">
        <v>36.22</v>
      </c>
      <c r="K196" s="172">
        <v>87.51</v>
      </c>
      <c r="L196" s="182">
        <v>88.1</v>
      </c>
      <c r="M196" s="182">
        <v>139.53</v>
      </c>
      <c r="N196" s="182">
        <v>186.39</v>
      </c>
      <c r="O196" s="170">
        <f t="shared" ca="1" si="34"/>
        <v>930.33999999999992</v>
      </c>
    </row>
    <row r="197" spans="1:15" thickBot="1" x14ac:dyDescent="0.3">
      <c r="A197" s="49"/>
      <c r="B197" s="107" t="s">
        <v>51</v>
      </c>
      <c r="C197" s="211">
        <v>0</v>
      </c>
      <c r="D197" s="211">
        <v>0</v>
      </c>
      <c r="E197" s="211">
        <v>0</v>
      </c>
      <c r="F197" s="211">
        <v>0</v>
      </c>
      <c r="G197" s="211">
        <v>0</v>
      </c>
      <c r="H197" s="237">
        <v>0</v>
      </c>
      <c r="I197" s="237">
        <v>0</v>
      </c>
      <c r="J197" s="237">
        <v>0</v>
      </c>
      <c r="K197" s="209">
        <v>0</v>
      </c>
      <c r="L197" s="205">
        <v>0</v>
      </c>
      <c r="M197" s="205">
        <v>0</v>
      </c>
      <c r="N197" s="205">
        <v>0</v>
      </c>
      <c r="O197" s="211">
        <f t="shared" ca="1" si="34"/>
        <v>0</v>
      </c>
    </row>
    <row r="198" spans="1:15" ht="19.5" customHeight="1" thickBot="1" x14ac:dyDescent="0.45">
      <c r="A198" s="484" t="s">
        <v>24</v>
      </c>
      <c r="B198" s="488"/>
      <c r="C198" s="256">
        <f t="shared" ref="C198:M198" ca="1" si="35">SUM(C179,C181,C183,C186:C187,C190:C192,C195:C197)</f>
        <v>1033.1614683879959</v>
      </c>
      <c r="D198" s="256">
        <f t="shared" ca="1" si="35"/>
        <v>776.24412879565466</v>
      </c>
      <c r="E198" s="256">
        <f t="shared" ca="1" si="35"/>
        <v>1086.882058490168</v>
      </c>
      <c r="F198" s="256">
        <f t="shared" ca="1" si="35"/>
        <v>1200.6520782999473</v>
      </c>
      <c r="G198" s="256">
        <f t="shared" ca="1" si="35"/>
        <v>1123.0862126829848</v>
      </c>
      <c r="H198" s="256">
        <f t="shared" ca="1" si="35"/>
        <v>925.96371141201109</v>
      </c>
      <c r="I198" s="256">
        <f t="shared" ca="1" si="35"/>
        <v>860.9387082405342</v>
      </c>
      <c r="J198" s="257">
        <f t="shared" ca="1" si="35"/>
        <v>963.19520767613028</v>
      </c>
      <c r="K198" s="256">
        <f t="shared" ca="1" si="35"/>
        <v>930.68424602238463</v>
      </c>
      <c r="L198" s="256">
        <f t="shared" ca="1" si="35"/>
        <v>985.10827707515205</v>
      </c>
      <c r="M198" s="256">
        <f t="shared" ca="1" si="35"/>
        <v>1156.537877806597</v>
      </c>
      <c r="N198" s="256">
        <f t="shared" ref="N198" ca="1" si="36">SUM(N179,N181,N183,N186:N187,N190:N192,N195:N197)</f>
        <v>1160.2858384215206</v>
      </c>
      <c r="O198" s="108">
        <f t="shared" ca="1" si="34"/>
        <v>12202.739813311084</v>
      </c>
    </row>
    <row r="199" spans="1:15" ht="16.2" thickBot="1" x14ac:dyDescent="0.35">
      <c r="A199" s="292"/>
      <c r="B199" s="293"/>
      <c r="C199" s="293"/>
      <c r="D199" s="293"/>
      <c r="E199" s="293"/>
      <c r="F199" s="293"/>
      <c r="G199" s="293"/>
      <c r="H199" s="293"/>
      <c r="I199" s="293"/>
      <c r="J199" s="293"/>
      <c r="K199" s="293"/>
      <c r="L199" s="293"/>
      <c r="M199" s="293"/>
      <c r="N199" s="293"/>
      <c r="O199" s="294"/>
    </row>
    <row r="200" spans="1:15" ht="19.5" customHeight="1" thickBot="1" x14ac:dyDescent="0.45">
      <c r="A200" s="484" t="s">
        <v>15</v>
      </c>
      <c r="B200" s="485"/>
      <c r="C200" s="99"/>
      <c r="D200" s="99"/>
      <c r="E200" s="99"/>
      <c r="F200" s="99"/>
      <c r="G200" s="99"/>
      <c r="H200" s="99"/>
      <c r="I200" s="99"/>
      <c r="J200" s="109"/>
      <c r="K200" s="110"/>
      <c r="L200" s="111"/>
      <c r="M200" s="110"/>
      <c r="N200" s="111"/>
      <c r="O200" s="112"/>
    </row>
    <row r="201" spans="1:15" ht="16.2" thickBot="1" x14ac:dyDescent="0.35">
      <c r="A201" s="23"/>
      <c r="B201" s="32" t="s">
        <v>25</v>
      </c>
      <c r="C201" s="272"/>
      <c r="D201" s="273"/>
      <c r="E201" s="273"/>
      <c r="F201" s="273"/>
      <c r="G201" s="273"/>
      <c r="H201" s="274"/>
      <c r="I201" s="275"/>
      <c r="J201" s="276"/>
      <c r="K201" s="277"/>
      <c r="L201" s="278"/>
      <c r="M201" s="277"/>
      <c r="N201" s="180"/>
      <c r="O201" s="279"/>
    </row>
    <row r="202" spans="1:15" thickBot="1" x14ac:dyDescent="0.3">
      <c r="A202" s="25"/>
      <c r="B202" s="33" t="s">
        <v>4</v>
      </c>
      <c r="C202" s="224">
        <v>17883</v>
      </c>
      <c r="D202" s="224">
        <v>17884</v>
      </c>
      <c r="E202" s="224">
        <v>17902</v>
      </c>
      <c r="F202" s="224">
        <v>17896</v>
      </c>
      <c r="G202" s="224">
        <v>17884</v>
      </c>
      <c r="H202" s="224">
        <v>17862</v>
      </c>
      <c r="I202" s="224">
        <v>17915</v>
      </c>
      <c r="J202" s="224">
        <v>17961</v>
      </c>
      <c r="K202" s="224">
        <v>17984</v>
      </c>
      <c r="L202" s="224">
        <v>18024</v>
      </c>
      <c r="M202" s="224">
        <v>18066</v>
      </c>
      <c r="N202" s="224">
        <v>18098</v>
      </c>
      <c r="O202" s="244">
        <f ca="1">IFERROR(AVERAGEIF(C202:N202, "&lt;&gt;0"), 0)</f>
        <v>17946.583333333332</v>
      </c>
    </row>
    <row r="203" spans="1:15" ht="15" x14ac:dyDescent="0.25">
      <c r="A203" s="71"/>
      <c r="B203" s="72"/>
      <c r="C203" s="268"/>
      <c r="D203" s="219"/>
      <c r="E203" s="219"/>
      <c r="F203" s="219"/>
      <c r="G203" s="219"/>
      <c r="H203" s="220"/>
      <c r="I203" s="219"/>
      <c r="J203" s="269"/>
      <c r="K203" s="220"/>
      <c r="L203" s="220"/>
      <c r="M203" s="220"/>
      <c r="N203" s="220"/>
      <c r="O203" s="271"/>
    </row>
    <row r="204" spans="1:15" ht="16.2" thickBot="1" x14ac:dyDescent="0.35">
      <c r="A204" s="71"/>
      <c r="B204" s="73" t="s">
        <v>26</v>
      </c>
      <c r="C204" s="268"/>
      <c r="D204" s="219"/>
      <c r="E204" s="219"/>
      <c r="F204" s="219"/>
      <c r="G204" s="219"/>
      <c r="H204" s="220"/>
      <c r="I204" s="219"/>
      <c r="J204" s="269"/>
      <c r="K204" s="220"/>
      <c r="L204" s="220"/>
      <c r="M204" s="220"/>
      <c r="N204" s="220"/>
      <c r="O204" s="271"/>
    </row>
    <row r="205" spans="1:15" ht="15" x14ac:dyDescent="0.25">
      <c r="A205" s="71"/>
      <c r="B205" s="74" t="s">
        <v>68</v>
      </c>
      <c r="C205" s="229">
        <v>3</v>
      </c>
      <c r="D205" s="245">
        <v>3</v>
      </c>
      <c r="E205" s="245">
        <v>3</v>
      </c>
      <c r="F205" s="229">
        <v>3</v>
      </c>
      <c r="G205" s="245">
        <v>3</v>
      </c>
      <c r="H205" s="245">
        <v>3</v>
      </c>
      <c r="I205" s="229">
        <v>3</v>
      </c>
      <c r="J205" s="245">
        <v>3</v>
      </c>
      <c r="K205" s="245">
        <v>3</v>
      </c>
      <c r="L205" s="229">
        <v>3</v>
      </c>
      <c r="M205" s="245">
        <v>3</v>
      </c>
      <c r="N205" s="245">
        <v>3</v>
      </c>
      <c r="O205" s="246">
        <f t="shared" ref="O205:O206" ca="1" si="37">IFERROR(AVERAGEIF(C205:N205, "&lt;&gt;0"), 0)</f>
        <v>3</v>
      </c>
    </row>
    <row r="206" spans="1:15" thickBot="1" x14ac:dyDescent="0.3">
      <c r="A206" s="25"/>
      <c r="B206" s="150" t="s">
        <v>69</v>
      </c>
      <c r="C206" s="176">
        <v>270</v>
      </c>
      <c r="D206" s="247">
        <v>270</v>
      </c>
      <c r="E206" s="247">
        <v>270</v>
      </c>
      <c r="F206" s="247">
        <v>270</v>
      </c>
      <c r="G206" s="247">
        <v>270</v>
      </c>
      <c r="H206" s="247">
        <v>270</v>
      </c>
      <c r="I206" s="247">
        <v>270</v>
      </c>
      <c r="J206" s="247">
        <v>270</v>
      </c>
      <c r="K206" s="247">
        <v>270</v>
      </c>
      <c r="L206" s="247">
        <v>270</v>
      </c>
      <c r="M206" s="247">
        <v>270</v>
      </c>
      <c r="N206" s="247">
        <v>270</v>
      </c>
      <c r="O206" s="258">
        <f t="shared" ca="1" si="37"/>
        <v>270</v>
      </c>
    </row>
    <row r="207" spans="1:15" ht="15" x14ac:dyDescent="0.25">
      <c r="A207" s="71"/>
      <c r="B207" s="151"/>
      <c r="C207" s="268"/>
      <c r="D207" s="219"/>
      <c r="E207" s="219"/>
      <c r="F207" s="219"/>
      <c r="G207" s="219"/>
      <c r="H207" s="220"/>
      <c r="I207" s="219"/>
      <c r="J207" s="269"/>
      <c r="K207" s="220"/>
      <c r="L207" s="220"/>
      <c r="M207" s="220"/>
      <c r="N207" s="220"/>
      <c r="O207" s="271"/>
    </row>
    <row r="208" spans="1:15" ht="16.2" thickBot="1" x14ac:dyDescent="0.35">
      <c r="A208" s="71"/>
      <c r="B208" s="73" t="s">
        <v>35</v>
      </c>
      <c r="C208" s="268"/>
      <c r="D208" s="219"/>
      <c r="E208" s="219"/>
      <c r="F208" s="219"/>
      <c r="G208" s="219"/>
      <c r="H208" s="220"/>
      <c r="I208" s="219"/>
      <c r="J208" s="269"/>
      <c r="K208" s="220"/>
      <c r="L208" s="220"/>
      <c r="M208" s="220"/>
      <c r="N208" s="220"/>
      <c r="O208" s="271"/>
    </row>
    <row r="209" spans="1:15" ht="15" x14ac:dyDescent="0.25">
      <c r="A209" s="71"/>
      <c r="B209" s="33" t="s">
        <v>64</v>
      </c>
      <c r="C209" s="229">
        <v>78</v>
      </c>
      <c r="D209" s="245">
        <v>80</v>
      </c>
      <c r="E209" s="245">
        <v>93</v>
      </c>
      <c r="F209" s="229">
        <v>98</v>
      </c>
      <c r="G209" s="245">
        <v>99</v>
      </c>
      <c r="H209" s="245">
        <v>100</v>
      </c>
      <c r="I209" s="229">
        <v>103</v>
      </c>
      <c r="J209" s="245">
        <v>105</v>
      </c>
      <c r="K209" s="245">
        <v>106</v>
      </c>
      <c r="L209" s="229">
        <v>107</v>
      </c>
      <c r="M209" s="245">
        <v>105</v>
      </c>
      <c r="N209" s="245">
        <v>108</v>
      </c>
      <c r="O209" s="246">
        <f t="shared" ref="O209:O210" ca="1" si="38">IFERROR(AVERAGEIF(C209:N209, "&lt;&gt;0"), 0)</f>
        <v>98.5</v>
      </c>
    </row>
    <row r="210" spans="1:15" thickBot="1" x14ac:dyDescent="0.3">
      <c r="A210" s="71"/>
      <c r="B210" s="33" t="s">
        <v>65</v>
      </c>
      <c r="C210" s="177">
        <v>4</v>
      </c>
      <c r="D210" s="176">
        <v>4</v>
      </c>
      <c r="E210" s="247">
        <v>4</v>
      </c>
      <c r="F210" s="177">
        <v>4</v>
      </c>
      <c r="G210" s="247">
        <v>4</v>
      </c>
      <c r="H210" s="247">
        <v>4</v>
      </c>
      <c r="I210" s="177">
        <v>5</v>
      </c>
      <c r="J210" s="247">
        <v>5</v>
      </c>
      <c r="K210" s="247">
        <v>5</v>
      </c>
      <c r="L210" s="177">
        <v>5</v>
      </c>
      <c r="M210" s="247">
        <v>5</v>
      </c>
      <c r="N210" s="247">
        <v>5</v>
      </c>
      <c r="O210" s="248">
        <f t="shared" ca="1" si="38"/>
        <v>4.5</v>
      </c>
    </row>
    <row r="211" spans="1:15" x14ac:dyDescent="0.3">
      <c r="A211" s="71"/>
      <c r="B211" s="73"/>
      <c r="C211" s="284"/>
      <c r="D211" s="285"/>
      <c r="E211" s="285"/>
      <c r="F211" s="285"/>
      <c r="G211" s="285"/>
      <c r="H211" s="286"/>
      <c r="I211" s="287"/>
      <c r="J211" s="316"/>
      <c r="K211" s="286"/>
      <c r="L211" s="317"/>
      <c r="M211" s="286"/>
      <c r="N211" s="318"/>
      <c r="O211" s="288"/>
    </row>
    <row r="212" spans="1:15" ht="16.2" thickBot="1" x14ac:dyDescent="0.35">
      <c r="A212" s="71"/>
      <c r="B212" s="73" t="s">
        <v>5</v>
      </c>
      <c r="C212" s="284"/>
      <c r="D212" s="285"/>
      <c r="E212" s="285"/>
      <c r="F212" s="285"/>
      <c r="G212" s="285"/>
      <c r="H212" s="286"/>
      <c r="I212" s="287"/>
      <c r="J212" s="316"/>
      <c r="K212" s="286"/>
      <c r="L212" s="317"/>
      <c r="M212" s="286"/>
      <c r="N212" s="318"/>
      <c r="O212" s="288"/>
    </row>
    <row r="213" spans="1:15" ht="15" x14ac:dyDescent="0.25">
      <c r="A213" s="71"/>
      <c r="B213" s="33" t="s">
        <v>64</v>
      </c>
      <c r="C213" s="229">
        <v>2</v>
      </c>
      <c r="D213" s="245">
        <v>5</v>
      </c>
      <c r="E213" s="245">
        <v>2</v>
      </c>
      <c r="F213" s="229">
        <v>2</v>
      </c>
      <c r="G213" s="245">
        <v>3</v>
      </c>
      <c r="H213" s="245">
        <v>4</v>
      </c>
      <c r="I213" s="229">
        <v>5</v>
      </c>
      <c r="J213" s="245">
        <v>7</v>
      </c>
      <c r="K213" s="245">
        <v>4</v>
      </c>
      <c r="L213" s="229">
        <v>5</v>
      </c>
      <c r="M213" s="245">
        <v>5</v>
      </c>
      <c r="N213" s="245">
        <v>5</v>
      </c>
      <c r="O213" s="246">
        <f t="shared" ref="O213:O214" ca="1" si="39">IFERROR(AVERAGEIF(C213:N213, "&lt;&gt;0"), 0)</f>
        <v>4.083333333333333</v>
      </c>
    </row>
    <row r="214" spans="1:15" thickBot="1" x14ac:dyDescent="0.3">
      <c r="A214" s="71"/>
      <c r="B214" s="42" t="s">
        <v>65</v>
      </c>
      <c r="C214" s="177">
        <v>2</v>
      </c>
      <c r="D214" s="247">
        <v>2</v>
      </c>
      <c r="E214" s="247">
        <v>1</v>
      </c>
      <c r="F214" s="177">
        <v>2</v>
      </c>
      <c r="G214" s="247">
        <v>1</v>
      </c>
      <c r="H214" s="247">
        <v>1</v>
      </c>
      <c r="I214" s="177">
        <v>2</v>
      </c>
      <c r="J214" s="247">
        <v>2</v>
      </c>
      <c r="K214" s="247">
        <v>2</v>
      </c>
      <c r="L214" s="177">
        <v>1</v>
      </c>
      <c r="M214" s="247">
        <v>3</v>
      </c>
      <c r="N214" s="247">
        <v>2</v>
      </c>
      <c r="O214" s="248">
        <f t="shared" ca="1" si="39"/>
        <v>1.75</v>
      </c>
    </row>
    <row r="215" spans="1:15" ht="16.2" thickBot="1" x14ac:dyDescent="0.35">
      <c r="A215" s="26"/>
      <c r="B215" s="36"/>
      <c r="C215" s="295"/>
      <c r="D215" s="296"/>
      <c r="E215" s="296"/>
      <c r="F215" s="296"/>
      <c r="G215" s="296"/>
      <c r="H215" s="297"/>
      <c r="I215" s="298"/>
      <c r="J215" s="299"/>
      <c r="K215" s="300"/>
      <c r="L215" s="301"/>
      <c r="M215" s="300"/>
      <c r="N215" s="179"/>
      <c r="O215" s="302"/>
    </row>
    <row r="216" spans="1:15" ht="19.5" customHeight="1" thickBot="1" x14ac:dyDescent="0.45">
      <c r="A216" s="493" t="s">
        <v>6</v>
      </c>
      <c r="B216" s="494"/>
      <c r="C216" s="99"/>
      <c r="D216" s="99"/>
      <c r="E216" s="99"/>
      <c r="F216" s="99"/>
      <c r="G216" s="99"/>
      <c r="H216" s="99"/>
      <c r="I216" s="99"/>
      <c r="J216" s="109"/>
      <c r="K216" s="110"/>
      <c r="L216" s="111"/>
      <c r="M216" s="110"/>
      <c r="N216" s="111"/>
      <c r="O216" s="112"/>
    </row>
    <row r="217" spans="1:15" ht="16.2" thickBot="1" x14ac:dyDescent="0.35">
      <c r="A217" s="135"/>
      <c r="B217" s="319" t="s">
        <v>25</v>
      </c>
      <c r="C217" s="320"/>
      <c r="D217" s="320"/>
      <c r="E217" s="320"/>
      <c r="F217" s="320"/>
      <c r="G217" s="320"/>
      <c r="H217" s="320"/>
      <c r="I217" s="320"/>
      <c r="J217" s="320"/>
      <c r="K217" s="320"/>
      <c r="L217" s="320"/>
      <c r="M217" s="320"/>
      <c r="N217" s="320"/>
      <c r="O217" s="321"/>
    </row>
    <row r="218" spans="1:15" ht="16.2" thickBot="1" x14ac:dyDescent="0.35">
      <c r="A218" s="152"/>
      <c r="B218" s="325" t="s">
        <v>39</v>
      </c>
      <c r="C218" s="326"/>
      <c r="D218" s="326"/>
      <c r="E218" s="326"/>
      <c r="F218" s="326"/>
      <c r="G218" s="326"/>
      <c r="H218" s="326"/>
      <c r="I218" s="326"/>
      <c r="J218" s="326"/>
      <c r="K218" s="326"/>
      <c r="L218" s="326"/>
      <c r="M218" s="326"/>
      <c r="N218" s="326"/>
      <c r="O218" s="327"/>
    </row>
    <row r="219" spans="1:15" ht="15" x14ac:dyDescent="0.25">
      <c r="A219" s="25"/>
      <c r="B219" s="159">
        <v>20</v>
      </c>
      <c r="C219" s="160">
        <v>0</v>
      </c>
      <c r="D219" s="165">
        <v>0</v>
      </c>
      <c r="E219" s="161">
        <v>0</v>
      </c>
      <c r="F219" s="161">
        <v>0</v>
      </c>
      <c r="G219" s="161">
        <v>0</v>
      </c>
      <c r="H219" s="161">
        <v>0</v>
      </c>
      <c r="I219" s="160">
        <v>0</v>
      </c>
      <c r="J219" s="160">
        <v>0</v>
      </c>
      <c r="K219" s="160">
        <v>0</v>
      </c>
      <c r="L219" s="160">
        <v>0</v>
      </c>
      <c r="M219" s="160">
        <v>0</v>
      </c>
      <c r="N219" s="162">
        <v>0</v>
      </c>
      <c r="O219" s="168">
        <f t="shared" ref="O219:O222" ca="1" si="40">IFERROR(AVERAGEIF(C219:N219, "&lt;&gt;0"), 0)</f>
        <v>0</v>
      </c>
    </row>
    <row r="220" spans="1:15" ht="15" x14ac:dyDescent="0.25">
      <c r="A220" s="25"/>
      <c r="B220" s="163">
        <v>35</v>
      </c>
      <c r="C220" s="48">
        <v>2</v>
      </c>
      <c r="D220" s="166">
        <v>2</v>
      </c>
      <c r="E220" s="153">
        <v>2</v>
      </c>
      <c r="F220" s="153">
        <v>3</v>
      </c>
      <c r="G220" s="153">
        <v>2</v>
      </c>
      <c r="H220" s="153">
        <v>2</v>
      </c>
      <c r="I220" s="48">
        <v>2</v>
      </c>
      <c r="J220" s="48">
        <v>2</v>
      </c>
      <c r="K220" s="48">
        <v>2</v>
      </c>
      <c r="L220" s="48">
        <v>2</v>
      </c>
      <c r="M220" s="48">
        <v>2</v>
      </c>
      <c r="N220" s="154">
        <v>3</v>
      </c>
      <c r="O220" s="168">
        <f t="shared" ca="1" si="40"/>
        <v>2.1666666666666665</v>
      </c>
    </row>
    <row r="221" spans="1:15" ht="15" x14ac:dyDescent="0.25">
      <c r="A221" s="25"/>
      <c r="B221" s="163">
        <v>64</v>
      </c>
      <c r="C221" s="48">
        <v>17363</v>
      </c>
      <c r="D221" s="166">
        <v>17359</v>
      </c>
      <c r="E221" s="153">
        <v>17375</v>
      </c>
      <c r="F221" s="153">
        <v>17385</v>
      </c>
      <c r="G221" s="153">
        <v>17373</v>
      </c>
      <c r="H221" s="153">
        <v>17342</v>
      </c>
      <c r="I221" s="48">
        <v>17385</v>
      </c>
      <c r="J221" s="48">
        <v>17440</v>
      </c>
      <c r="K221" s="48">
        <v>17466</v>
      </c>
      <c r="L221" s="48">
        <v>17553</v>
      </c>
      <c r="M221" s="48">
        <v>17540</v>
      </c>
      <c r="N221" s="154">
        <v>17545</v>
      </c>
      <c r="O221" s="168">
        <f t="shared" ca="1" si="40"/>
        <v>17427.166666666668</v>
      </c>
    </row>
    <row r="222" spans="1:15" thickBot="1" x14ac:dyDescent="0.3">
      <c r="A222" s="25"/>
      <c r="B222" s="164">
        <v>96</v>
      </c>
      <c r="C222" s="34">
        <v>1930</v>
      </c>
      <c r="D222" s="167">
        <v>1934</v>
      </c>
      <c r="E222" s="155">
        <v>1940</v>
      </c>
      <c r="F222" s="155">
        <v>1941</v>
      </c>
      <c r="G222" s="155">
        <v>1954</v>
      </c>
      <c r="H222" s="155">
        <v>1966</v>
      </c>
      <c r="I222" s="34">
        <v>1990</v>
      </c>
      <c r="J222" s="34">
        <v>2002</v>
      </c>
      <c r="K222" s="34">
        <v>2017</v>
      </c>
      <c r="L222" s="34">
        <v>2067</v>
      </c>
      <c r="M222" s="34">
        <v>2078</v>
      </c>
      <c r="N222" s="156">
        <v>2106</v>
      </c>
      <c r="O222" s="169">
        <f t="shared" ca="1" si="40"/>
        <v>1993.75</v>
      </c>
    </row>
    <row r="223" spans="1:15" ht="16.2" thickBot="1" x14ac:dyDescent="0.35">
      <c r="A223" s="135"/>
      <c r="B223" s="319" t="s">
        <v>26</v>
      </c>
      <c r="C223" s="320"/>
      <c r="D223" s="320"/>
      <c r="E223" s="320"/>
      <c r="F223" s="320"/>
      <c r="G223" s="320"/>
      <c r="H223" s="320"/>
      <c r="I223" s="320"/>
      <c r="J223" s="320"/>
      <c r="K223" s="320"/>
      <c r="L223" s="320"/>
      <c r="M223" s="320"/>
      <c r="N223" s="320"/>
      <c r="O223" s="321"/>
    </row>
    <row r="224" spans="1:15" ht="16.2" thickBot="1" x14ac:dyDescent="0.35">
      <c r="A224" s="23"/>
      <c r="B224" s="325" t="s">
        <v>39</v>
      </c>
      <c r="C224" s="326"/>
      <c r="D224" s="326"/>
      <c r="E224" s="326"/>
      <c r="F224" s="326"/>
      <c r="G224" s="326"/>
      <c r="H224" s="326"/>
      <c r="I224" s="326"/>
      <c r="J224" s="326"/>
      <c r="K224" s="326"/>
      <c r="L224" s="326"/>
      <c r="M224" s="326"/>
      <c r="N224" s="326"/>
      <c r="O224" s="327"/>
    </row>
    <row r="225" spans="1:15" ht="15" x14ac:dyDescent="0.25">
      <c r="A225" s="25"/>
      <c r="B225" s="159">
        <v>20</v>
      </c>
      <c r="C225" s="160">
        <v>0</v>
      </c>
      <c r="D225" s="165">
        <v>0</v>
      </c>
      <c r="E225" s="161">
        <v>0</v>
      </c>
      <c r="F225" s="161">
        <v>0</v>
      </c>
      <c r="G225" s="161">
        <v>0</v>
      </c>
      <c r="H225" s="161">
        <v>0</v>
      </c>
      <c r="I225" s="160">
        <v>0</v>
      </c>
      <c r="J225" s="160">
        <v>0</v>
      </c>
      <c r="K225" s="160">
        <v>0</v>
      </c>
      <c r="L225" s="160">
        <v>0</v>
      </c>
      <c r="M225" s="160">
        <v>0</v>
      </c>
      <c r="N225" s="162">
        <v>0</v>
      </c>
      <c r="O225" s="168">
        <f t="shared" ref="O225:O228" ca="1" si="41">IFERROR(AVERAGEIF(C225:N225, "&lt;&gt;0"), 0)</f>
        <v>0</v>
      </c>
    </row>
    <row r="226" spans="1:15" ht="15" x14ac:dyDescent="0.25">
      <c r="A226" s="25"/>
      <c r="B226" s="163">
        <v>35</v>
      </c>
      <c r="C226" s="48">
        <v>0</v>
      </c>
      <c r="D226" s="166">
        <v>0</v>
      </c>
      <c r="E226" s="153">
        <v>0</v>
      </c>
      <c r="F226" s="153">
        <v>0</v>
      </c>
      <c r="G226" s="153">
        <v>0</v>
      </c>
      <c r="H226" s="153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154">
        <v>0</v>
      </c>
      <c r="O226" s="168">
        <f t="shared" ca="1" si="41"/>
        <v>0</v>
      </c>
    </row>
    <row r="227" spans="1:15" ht="15" x14ac:dyDescent="0.25">
      <c r="A227" s="25"/>
      <c r="B227" s="163">
        <v>64</v>
      </c>
      <c r="C227" s="48">
        <v>2</v>
      </c>
      <c r="D227" s="166">
        <v>2</v>
      </c>
      <c r="E227" s="153">
        <v>2</v>
      </c>
      <c r="F227" s="153">
        <v>2</v>
      </c>
      <c r="G227" s="153">
        <v>2</v>
      </c>
      <c r="H227" s="153">
        <v>2</v>
      </c>
      <c r="I227" s="48">
        <v>2</v>
      </c>
      <c r="J227" s="48">
        <v>2</v>
      </c>
      <c r="K227" s="48">
        <v>2</v>
      </c>
      <c r="L227" s="48">
        <v>2</v>
      </c>
      <c r="M227" s="48">
        <v>2</v>
      </c>
      <c r="N227" s="154">
        <v>2</v>
      </c>
      <c r="O227" s="168">
        <f t="shared" ca="1" si="41"/>
        <v>2</v>
      </c>
    </row>
    <row r="228" spans="1:15" thickBot="1" x14ac:dyDescent="0.3">
      <c r="A228" s="25"/>
      <c r="B228" s="164">
        <v>96</v>
      </c>
      <c r="C228" s="34">
        <v>1</v>
      </c>
      <c r="D228" s="167">
        <v>1</v>
      </c>
      <c r="E228" s="155">
        <v>1</v>
      </c>
      <c r="F228" s="155">
        <v>1</v>
      </c>
      <c r="G228" s="155">
        <v>1</v>
      </c>
      <c r="H228" s="155">
        <v>1</v>
      </c>
      <c r="I228" s="34">
        <v>1</v>
      </c>
      <c r="J228" s="34">
        <v>1</v>
      </c>
      <c r="K228" s="34">
        <v>1</v>
      </c>
      <c r="L228" s="34">
        <v>1</v>
      </c>
      <c r="M228" s="34">
        <v>1</v>
      </c>
      <c r="N228" s="156">
        <v>1</v>
      </c>
      <c r="O228" s="169">
        <f t="shared" ca="1" si="41"/>
        <v>1</v>
      </c>
    </row>
    <row r="229" spans="1:15" ht="16.2" thickBot="1" x14ac:dyDescent="0.3">
      <c r="A229" s="25"/>
      <c r="B229" s="322" t="s">
        <v>40</v>
      </c>
      <c r="C229" s="323"/>
      <c r="D229" s="323"/>
      <c r="E229" s="323"/>
      <c r="F229" s="323"/>
      <c r="G229" s="323"/>
      <c r="H229" s="323"/>
      <c r="I229" s="323"/>
      <c r="J229" s="323"/>
      <c r="K229" s="323"/>
      <c r="L229" s="323"/>
      <c r="M229" s="323"/>
      <c r="N229" s="323"/>
      <c r="O229" s="324"/>
    </row>
    <row r="230" spans="1:15" ht="15" x14ac:dyDescent="0.25">
      <c r="A230" s="25"/>
      <c r="B230" s="159" t="s">
        <v>53</v>
      </c>
      <c r="C230" s="160">
        <v>0</v>
      </c>
      <c r="D230" s="165">
        <v>0</v>
      </c>
      <c r="E230" s="161">
        <v>0</v>
      </c>
      <c r="F230" s="161">
        <v>0</v>
      </c>
      <c r="G230" s="161">
        <v>0</v>
      </c>
      <c r="H230" s="161">
        <v>0</v>
      </c>
      <c r="I230" s="160">
        <v>0</v>
      </c>
      <c r="J230" s="160">
        <v>0</v>
      </c>
      <c r="K230" s="160">
        <v>0</v>
      </c>
      <c r="L230" s="160">
        <v>0</v>
      </c>
      <c r="M230" s="160">
        <v>0</v>
      </c>
      <c r="N230" s="162">
        <v>0</v>
      </c>
      <c r="O230" s="168">
        <f t="shared" ref="O230:O235" ca="1" si="42">IFERROR(AVERAGEIF(C230:N230, "&lt;&gt;0"), 0)</f>
        <v>0</v>
      </c>
    </row>
    <row r="231" spans="1:15" ht="15" x14ac:dyDescent="0.25">
      <c r="A231" s="25"/>
      <c r="B231" s="163" t="s">
        <v>54</v>
      </c>
      <c r="C231" s="48">
        <v>0</v>
      </c>
      <c r="D231" s="166">
        <v>0</v>
      </c>
      <c r="E231" s="153">
        <v>0</v>
      </c>
      <c r="F231" s="153">
        <v>0</v>
      </c>
      <c r="G231" s="153">
        <v>0</v>
      </c>
      <c r="H231" s="153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154">
        <v>0</v>
      </c>
      <c r="O231" s="168">
        <f t="shared" ca="1" si="42"/>
        <v>0</v>
      </c>
    </row>
    <row r="232" spans="1:15" ht="15" x14ac:dyDescent="0.25">
      <c r="A232" s="25"/>
      <c r="B232" s="163" t="s">
        <v>55</v>
      </c>
      <c r="C232" s="48">
        <v>0</v>
      </c>
      <c r="D232" s="166">
        <v>0</v>
      </c>
      <c r="E232" s="153">
        <v>0</v>
      </c>
      <c r="F232" s="153">
        <v>0</v>
      </c>
      <c r="G232" s="153">
        <v>0</v>
      </c>
      <c r="H232" s="153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154">
        <v>0</v>
      </c>
      <c r="O232" s="168">
        <f t="shared" ca="1" si="42"/>
        <v>0</v>
      </c>
    </row>
    <row r="233" spans="1:15" ht="15" x14ac:dyDescent="0.25">
      <c r="A233" s="25"/>
      <c r="B233" s="163" t="s">
        <v>56</v>
      </c>
      <c r="C233" s="48">
        <v>1</v>
      </c>
      <c r="D233" s="166">
        <v>1</v>
      </c>
      <c r="E233" s="153">
        <v>1</v>
      </c>
      <c r="F233" s="153">
        <v>1</v>
      </c>
      <c r="G233" s="153">
        <v>1</v>
      </c>
      <c r="H233" s="153">
        <v>1</v>
      </c>
      <c r="I233" s="48">
        <v>1</v>
      </c>
      <c r="J233" s="48">
        <v>1</v>
      </c>
      <c r="K233" s="48">
        <v>1</v>
      </c>
      <c r="L233" s="48">
        <v>1</v>
      </c>
      <c r="M233" s="48">
        <v>1</v>
      </c>
      <c r="N233" s="154">
        <v>1</v>
      </c>
      <c r="O233" s="168">
        <f t="shared" ca="1" si="42"/>
        <v>1</v>
      </c>
    </row>
    <row r="234" spans="1:15" ht="15" x14ac:dyDescent="0.25">
      <c r="A234" s="25"/>
      <c r="B234" s="163" t="s">
        <v>57</v>
      </c>
      <c r="C234" s="48">
        <v>0</v>
      </c>
      <c r="D234" s="166">
        <v>0</v>
      </c>
      <c r="E234" s="153">
        <v>0</v>
      </c>
      <c r="F234" s="153">
        <v>0</v>
      </c>
      <c r="G234" s="153">
        <v>0</v>
      </c>
      <c r="H234" s="153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154">
        <v>0</v>
      </c>
      <c r="O234" s="168">
        <f t="shared" ca="1" si="42"/>
        <v>0</v>
      </c>
    </row>
    <row r="235" spans="1:15" thickBot="1" x14ac:dyDescent="0.3">
      <c r="A235" s="49"/>
      <c r="B235" s="164" t="s">
        <v>58</v>
      </c>
      <c r="C235" s="34">
        <v>0</v>
      </c>
      <c r="D235" s="167">
        <v>0</v>
      </c>
      <c r="E235" s="155">
        <v>0</v>
      </c>
      <c r="F235" s="155">
        <v>0</v>
      </c>
      <c r="G235" s="155">
        <v>0</v>
      </c>
      <c r="H235" s="155">
        <v>0</v>
      </c>
      <c r="I235" s="34">
        <v>0</v>
      </c>
      <c r="J235" s="34">
        <v>0</v>
      </c>
      <c r="K235" s="34">
        <v>0</v>
      </c>
      <c r="L235" s="34">
        <v>0</v>
      </c>
      <c r="M235" s="34">
        <v>0</v>
      </c>
      <c r="N235" s="156">
        <v>0</v>
      </c>
      <c r="O235" s="169">
        <f t="shared" ca="1" si="42"/>
        <v>0</v>
      </c>
    </row>
    <row r="236" spans="1:15" ht="16.2" thickBot="1" x14ac:dyDescent="0.35">
      <c r="A236" s="135"/>
      <c r="B236" s="319" t="s">
        <v>35</v>
      </c>
      <c r="C236" s="320"/>
      <c r="D236" s="320"/>
      <c r="E236" s="320"/>
      <c r="F236" s="320"/>
      <c r="G236" s="320"/>
      <c r="H236" s="320"/>
      <c r="I236" s="320"/>
      <c r="J236" s="320"/>
      <c r="K236" s="320"/>
      <c r="L236" s="320"/>
      <c r="M236" s="320"/>
      <c r="N236" s="320"/>
      <c r="O236" s="321"/>
    </row>
    <row r="237" spans="1:15" ht="16.2" thickBot="1" x14ac:dyDescent="0.35">
      <c r="A237" s="23"/>
      <c r="B237" s="325" t="s">
        <v>39</v>
      </c>
      <c r="C237" s="326"/>
      <c r="D237" s="326"/>
      <c r="E237" s="326"/>
      <c r="F237" s="326"/>
      <c r="G237" s="326"/>
      <c r="H237" s="326"/>
      <c r="I237" s="326"/>
      <c r="J237" s="326"/>
      <c r="K237" s="326"/>
      <c r="L237" s="326"/>
      <c r="M237" s="326"/>
      <c r="N237" s="326"/>
      <c r="O237" s="327"/>
    </row>
    <row r="238" spans="1:15" ht="15" x14ac:dyDescent="0.25">
      <c r="A238" s="25"/>
      <c r="B238" s="159">
        <v>20</v>
      </c>
      <c r="C238" s="160">
        <v>0</v>
      </c>
      <c r="D238" s="165">
        <v>0</v>
      </c>
      <c r="E238" s="161">
        <v>0</v>
      </c>
      <c r="F238" s="161">
        <v>0</v>
      </c>
      <c r="G238" s="161">
        <v>0</v>
      </c>
      <c r="H238" s="161">
        <v>0</v>
      </c>
      <c r="I238" s="160">
        <v>0</v>
      </c>
      <c r="J238" s="160">
        <v>0</v>
      </c>
      <c r="K238" s="160">
        <v>0</v>
      </c>
      <c r="L238" s="160">
        <v>0</v>
      </c>
      <c r="M238" s="160">
        <v>0</v>
      </c>
      <c r="N238" s="162">
        <v>0</v>
      </c>
      <c r="O238" s="168">
        <f t="shared" ref="O238:O241" ca="1" si="43">IFERROR(AVERAGEIF(C238:N238, "&lt;&gt;0"), 0)</f>
        <v>0</v>
      </c>
    </row>
    <row r="239" spans="1:15" ht="15" x14ac:dyDescent="0.25">
      <c r="A239" s="25"/>
      <c r="B239" s="163">
        <v>35</v>
      </c>
      <c r="C239" s="48">
        <v>15</v>
      </c>
      <c r="D239" s="166">
        <v>15</v>
      </c>
      <c r="E239" s="153">
        <v>15</v>
      </c>
      <c r="F239" s="153">
        <v>15</v>
      </c>
      <c r="G239" s="153">
        <v>15</v>
      </c>
      <c r="H239" s="153">
        <v>15</v>
      </c>
      <c r="I239" s="48">
        <v>15</v>
      </c>
      <c r="J239" s="48">
        <v>15</v>
      </c>
      <c r="K239" s="48">
        <v>15</v>
      </c>
      <c r="L239" s="48">
        <v>14</v>
      </c>
      <c r="M239" s="48">
        <v>14</v>
      </c>
      <c r="N239" s="154">
        <v>13</v>
      </c>
      <c r="O239" s="168">
        <f t="shared" ca="1" si="43"/>
        <v>14.666666666666666</v>
      </c>
    </row>
    <row r="240" spans="1:15" ht="15" x14ac:dyDescent="0.25">
      <c r="A240" s="25"/>
      <c r="B240" s="163">
        <v>64</v>
      </c>
      <c r="C240" s="48">
        <v>12</v>
      </c>
      <c r="D240" s="166">
        <v>13</v>
      </c>
      <c r="E240" s="153">
        <v>13</v>
      </c>
      <c r="F240" s="153">
        <v>13</v>
      </c>
      <c r="G240" s="153">
        <v>12</v>
      </c>
      <c r="H240" s="153">
        <v>12</v>
      </c>
      <c r="I240" s="48">
        <v>14</v>
      </c>
      <c r="J240" s="48">
        <v>14</v>
      </c>
      <c r="K240" s="48">
        <v>13</v>
      </c>
      <c r="L240" s="48">
        <v>12</v>
      </c>
      <c r="M240" s="48">
        <v>12</v>
      </c>
      <c r="N240" s="154">
        <v>12</v>
      </c>
      <c r="O240" s="168">
        <f t="shared" ca="1" si="43"/>
        <v>12.666666666666666</v>
      </c>
    </row>
    <row r="241" spans="1:15" thickBot="1" x14ac:dyDescent="0.3">
      <c r="A241" s="25"/>
      <c r="B241" s="164">
        <v>96</v>
      </c>
      <c r="C241" s="34">
        <v>47</v>
      </c>
      <c r="D241" s="167">
        <v>46</v>
      </c>
      <c r="E241" s="155">
        <v>63</v>
      </c>
      <c r="F241" s="155">
        <v>68</v>
      </c>
      <c r="G241" s="155">
        <v>74</v>
      </c>
      <c r="H241" s="155">
        <v>75</v>
      </c>
      <c r="I241" s="34">
        <v>76</v>
      </c>
      <c r="J241" s="34">
        <v>77</v>
      </c>
      <c r="K241" s="34">
        <v>77</v>
      </c>
      <c r="L241" s="34">
        <v>79</v>
      </c>
      <c r="M241" s="34">
        <v>78</v>
      </c>
      <c r="N241" s="156">
        <v>80</v>
      </c>
      <c r="O241" s="169">
        <f t="shared" ca="1" si="43"/>
        <v>70</v>
      </c>
    </row>
    <row r="242" spans="1:15" ht="16.2" thickBot="1" x14ac:dyDescent="0.3">
      <c r="A242" s="25"/>
      <c r="B242" s="322" t="s">
        <v>40</v>
      </c>
      <c r="C242" s="323"/>
      <c r="D242" s="323"/>
      <c r="E242" s="323"/>
      <c r="F242" s="323"/>
      <c r="G242" s="323"/>
      <c r="H242" s="323"/>
      <c r="I242" s="323"/>
      <c r="J242" s="323"/>
      <c r="K242" s="323"/>
      <c r="L242" s="323"/>
      <c r="M242" s="323"/>
      <c r="N242" s="323"/>
      <c r="O242" s="324"/>
    </row>
    <row r="243" spans="1:15" ht="15" x14ac:dyDescent="0.25">
      <c r="A243" s="25"/>
      <c r="B243" s="159" t="s">
        <v>53</v>
      </c>
      <c r="C243" s="160">
        <v>0</v>
      </c>
      <c r="D243" s="165">
        <v>0</v>
      </c>
      <c r="E243" s="161">
        <v>0</v>
      </c>
      <c r="F243" s="161">
        <v>0</v>
      </c>
      <c r="G243" s="161">
        <v>1</v>
      </c>
      <c r="H243" s="161">
        <v>1</v>
      </c>
      <c r="I243" s="160">
        <v>1</v>
      </c>
      <c r="J243" s="160">
        <v>1</v>
      </c>
      <c r="K243" s="160">
        <v>1</v>
      </c>
      <c r="L243" s="160">
        <v>1</v>
      </c>
      <c r="M243" s="160">
        <v>1</v>
      </c>
      <c r="N243" s="162">
        <v>1</v>
      </c>
      <c r="O243" s="168">
        <f t="shared" ref="O243:O248" ca="1" si="44">IFERROR(AVERAGEIF(C243:N243, "&lt;&gt;0"), 0)</f>
        <v>1</v>
      </c>
    </row>
    <row r="244" spans="1:15" ht="15" x14ac:dyDescent="0.25">
      <c r="A244" s="25"/>
      <c r="B244" s="163" t="s">
        <v>54</v>
      </c>
      <c r="C244" s="48">
        <v>3</v>
      </c>
      <c r="D244" s="166">
        <v>3</v>
      </c>
      <c r="E244" s="153">
        <v>5</v>
      </c>
      <c r="F244" s="153">
        <v>6</v>
      </c>
      <c r="G244" s="153">
        <v>5</v>
      </c>
      <c r="H244" s="153">
        <v>5</v>
      </c>
      <c r="I244" s="48">
        <v>5</v>
      </c>
      <c r="J244" s="48">
        <v>5</v>
      </c>
      <c r="K244" s="48">
        <v>6</v>
      </c>
      <c r="L244" s="48">
        <v>6</v>
      </c>
      <c r="M244" s="48">
        <v>4</v>
      </c>
      <c r="N244" s="154">
        <v>7</v>
      </c>
      <c r="O244" s="168">
        <f t="shared" ca="1" si="44"/>
        <v>5</v>
      </c>
    </row>
    <row r="245" spans="1:15" ht="15" x14ac:dyDescent="0.25">
      <c r="A245" s="25"/>
      <c r="B245" s="163" t="s">
        <v>55</v>
      </c>
      <c r="C245" s="48">
        <v>3</v>
      </c>
      <c r="D245" s="166">
        <v>3</v>
      </c>
      <c r="E245" s="153">
        <v>3</v>
      </c>
      <c r="F245" s="153">
        <v>3</v>
      </c>
      <c r="G245" s="153">
        <v>3</v>
      </c>
      <c r="H245" s="153">
        <v>3</v>
      </c>
      <c r="I245" s="48">
        <v>3</v>
      </c>
      <c r="J245" s="48">
        <v>3</v>
      </c>
      <c r="K245" s="48">
        <v>3</v>
      </c>
      <c r="L245" s="48">
        <v>5</v>
      </c>
      <c r="M245" s="48">
        <v>5</v>
      </c>
      <c r="N245" s="154">
        <v>5</v>
      </c>
      <c r="O245" s="168">
        <f t="shared" ca="1" si="44"/>
        <v>3.5</v>
      </c>
    </row>
    <row r="246" spans="1:15" ht="15" x14ac:dyDescent="0.25">
      <c r="A246" s="25"/>
      <c r="B246" s="163" t="s">
        <v>56</v>
      </c>
      <c r="C246" s="48">
        <v>2</v>
      </c>
      <c r="D246" s="166">
        <v>2</v>
      </c>
      <c r="E246" s="153">
        <v>3</v>
      </c>
      <c r="F246" s="153">
        <v>3</v>
      </c>
      <c r="G246" s="153">
        <v>3</v>
      </c>
      <c r="H246" s="153">
        <v>3</v>
      </c>
      <c r="I246" s="48">
        <v>3</v>
      </c>
      <c r="J246" s="48">
        <v>4</v>
      </c>
      <c r="K246" s="48">
        <v>5</v>
      </c>
      <c r="L246" s="48">
        <v>7</v>
      </c>
      <c r="M246" s="48">
        <v>7</v>
      </c>
      <c r="N246" s="154">
        <v>7</v>
      </c>
      <c r="O246" s="168">
        <f t="shared" ca="1" si="44"/>
        <v>4.083333333333333</v>
      </c>
    </row>
    <row r="247" spans="1:15" ht="15" x14ac:dyDescent="0.25">
      <c r="A247" s="25"/>
      <c r="B247" s="163" t="s">
        <v>57</v>
      </c>
      <c r="C247" s="48">
        <v>3</v>
      </c>
      <c r="D247" s="166">
        <v>5</v>
      </c>
      <c r="E247" s="153">
        <v>6</v>
      </c>
      <c r="F247" s="153">
        <v>6</v>
      </c>
      <c r="G247" s="153">
        <v>6</v>
      </c>
      <c r="H247" s="153">
        <v>6</v>
      </c>
      <c r="I247" s="48">
        <v>6</v>
      </c>
      <c r="J247" s="48">
        <v>6</v>
      </c>
      <c r="K247" s="48">
        <v>6</v>
      </c>
      <c r="L247" s="48">
        <v>6</v>
      </c>
      <c r="M247" s="48">
        <v>6</v>
      </c>
      <c r="N247" s="154">
        <v>6</v>
      </c>
      <c r="O247" s="168">
        <f t="shared" ca="1" si="44"/>
        <v>5.666666666666667</v>
      </c>
    </row>
    <row r="248" spans="1:15" thickBot="1" x14ac:dyDescent="0.3">
      <c r="A248" s="49"/>
      <c r="B248" s="164" t="s">
        <v>58</v>
      </c>
      <c r="C248" s="34">
        <v>0</v>
      </c>
      <c r="D248" s="167">
        <v>0</v>
      </c>
      <c r="E248" s="155">
        <v>0</v>
      </c>
      <c r="F248" s="155">
        <v>0</v>
      </c>
      <c r="G248" s="155">
        <v>0</v>
      </c>
      <c r="H248" s="155">
        <v>0</v>
      </c>
      <c r="I248" s="34">
        <v>0</v>
      </c>
      <c r="J248" s="34">
        <v>0</v>
      </c>
      <c r="K248" s="34">
        <v>0</v>
      </c>
      <c r="L248" s="34">
        <v>0</v>
      </c>
      <c r="M248" s="34">
        <v>0</v>
      </c>
      <c r="N248" s="156">
        <v>0</v>
      </c>
      <c r="O248" s="169">
        <f t="shared" ca="1" si="44"/>
        <v>0</v>
      </c>
    </row>
    <row r="249" spans="1:15" ht="16.2" thickBot="1" x14ac:dyDescent="0.35">
      <c r="A249" s="135"/>
      <c r="B249" s="319" t="s">
        <v>2</v>
      </c>
      <c r="C249" s="320"/>
      <c r="D249" s="320"/>
      <c r="E249" s="320"/>
      <c r="F249" s="320"/>
      <c r="G249" s="320"/>
      <c r="H249" s="320"/>
      <c r="I249" s="320"/>
      <c r="J249" s="320"/>
      <c r="K249" s="320"/>
      <c r="L249" s="320"/>
      <c r="M249" s="320"/>
      <c r="N249" s="320"/>
      <c r="O249" s="321"/>
    </row>
    <row r="250" spans="1:15" ht="16.2" thickBot="1" x14ac:dyDescent="0.35">
      <c r="A250" s="23"/>
      <c r="B250" s="325" t="s">
        <v>39</v>
      </c>
      <c r="C250" s="326"/>
      <c r="D250" s="326"/>
      <c r="E250" s="326"/>
      <c r="F250" s="326"/>
      <c r="G250" s="326"/>
      <c r="H250" s="326"/>
      <c r="I250" s="326"/>
      <c r="J250" s="326"/>
      <c r="K250" s="326"/>
      <c r="L250" s="326"/>
      <c r="M250" s="326"/>
      <c r="N250" s="326"/>
      <c r="O250" s="327"/>
    </row>
    <row r="251" spans="1:15" ht="15" x14ac:dyDescent="0.25">
      <c r="A251" s="25"/>
      <c r="B251" s="159">
        <v>20</v>
      </c>
      <c r="C251" s="160">
        <v>0</v>
      </c>
      <c r="D251" s="165">
        <v>0</v>
      </c>
      <c r="E251" s="161">
        <v>0</v>
      </c>
      <c r="F251" s="161">
        <v>0</v>
      </c>
      <c r="G251" s="161">
        <v>0</v>
      </c>
      <c r="H251" s="161">
        <v>0</v>
      </c>
      <c r="I251" s="160">
        <v>0</v>
      </c>
      <c r="J251" s="160">
        <v>0</v>
      </c>
      <c r="K251" s="160">
        <v>0</v>
      </c>
      <c r="L251" s="160">
        <v>0</v>
      </c>
      <c r="M251" s="160">
        <v>0</v>
      </c>
      <c r="N251" s="162">
        <v>0</v>
      </c>
      <c r="O251" s="168">
        <f t="shared" ref="O251:O254" ca="1" si="45">IFERROR(AVERAGEIF(C251:N251, "&lt;&gt;0"), 0)</f>
        <v>0</v>
      </c>
    </row>
    <row r="252" spans="1:15" ht="15" x14ac:dyDescent="0.25">
      <c r="A252" s="25"/>
      <c r="B252" s="163">
        <v>35</v>
      </c>
      <c r="C252" s="48">
        <v>0</v>
      </c>
      <c r="D252" s="166">
        <v>0</v>
      </c>
      <c r="E252" s="153">
        <v>0</v>
      </c>
      <c r="F252" s="153">
        <v>0</v>
      </c>
      <c r="G252" s="153">
        <v>0</v>
      </c>
      <c r="H252" s="153">
        <v>0</v>
      </c>
      <c r="I252" s="48">
        <v>0</v>
      </c>
      <c r="J252" s="48">
        <v>0</v>
      </c>
      <c r="K252" s="48">
        <v>0</v>
      </c>
      <c r="L252" s="48">
        <v>0</v>
      </c>
      <c r="M252" s="48">
        <v>0</v>
      </c>
      <c r="N252" s="154">
        <v>0</v>
      </c>
      <c r="O252" s="168">
        <f t="shared" ca="1" si="45"/>
        <v>0</v>
      </c>
    </row>
    <row r="253" spans="1:15" ht="15" x14ac:dyDescent="0.25">
      <c r="A253" s="25"/>
      <c r="B253" s="163">
        <v>64</v>
      </c>
      <c r="C253" s="48">
        <v>3</v>
      </c>
      <c r="D253" s="166">
        <v>3</v>
      </c>
      <c r="E253" s="153">
        <v>3</v>
      </c>
      <c r="F253" s="153">
        <v>3</v>
      </c>
      <c r="G253" s="153">
        <v>3</v>
      </c>
      <c r="H253" s="153">
        <v>3</v>
      </c>
      <c r="I253" s="48">
        <v>4</v>
      </c>
      <c r="J253" s="48">
        <v>4</v>
      </c>
      <c r="K253" s="48">
        <v>4</v>
      </c>
      <c r="L253" s="48">
        <v>4</v>
      </c>
      <c r="M253" s="48">
        <v>4</v>
      </c>
      <c r="N253" s="154">
        <v>4</v>
      </c>
      <c r="O253" s="168">
        <f t="shared" ca="1" si="45"/>
        <v>3.5</v>
      </c>
    </row>
    <row r="254" spans="1:15" thickBot="1" x14ac:dyDescent="0.3">
      <c r="A254" s="25"/>
      <c r="B254" s="164">
        <v>96</v>
      </c>
      <c r="C254" s="34">
        <v>4</v>
      </c>
      <c r="D254" s="167">
        <v>4</v>
      </c>
      <c r="E254" s="155">
        <v>4</v>
      </c>
      <c r="F254" s="155">
        <v>4</v>
      </c>
      <c r="G254" s="155">
        <v>4</v>
      </c>
      <c r="H254" s="155">
        <v>4</v>
      </c>
      <c r="I254" s="34">
        <v>4</v>
      </c>
      <c r="J254" s="34">
        <v>4</v>
      </c>
      <c r="K254" s="34">
        <v>4</v>
      </c>
      <c r="L254" s="34">
        <v>4</v>
      </c>
      <c r="M254" s="34">
        <v>4</v>
      </c>
      <c r="N254" s="156">
        <v>4</v>
      </c>
      <c r="O254" s="169">
        <f t="shared" ca="1" si="45"/>
        <v>4</v>
      </c>
    </row>
    <row r="255" spans="1:15" ht="16.2" thickBot="1" x14ac:dyDescent="0.3">
      <c r="A255" s="25"/>
      <c r="B255" s="322" t="s">
        <v>40</v>
      </c>
      <c r="C255" s="323"/>
      <c r="D255" s="323"/>
      <c r="E255" s="323"/>
      <c r="F255" s="323"/>
      <c r="G255" s="323"/>
      <c r="H255" s="323"/>
      <c r="I255" s="323"/>
      <c r="J255" s="323"/>
      <c r="K255" s="323"/>
      <c r="L255" s="323"/>
      <c r="M255" s="323"/>
      <c r="N255" s="323"/>
      <c r="O255" s="324"/>
    </row>
    <row r="256" spans="1:15" ht="15" x14ac:dyDescent="0.25">
      <c r="A256" s="25"/>
      <c r="B256" s="159" t="s">
        <v>53</v>
      </c>
      <c r="C256" s="160">
        <v>1</v>
      </c>
      <c r="D256" s="165">
        <v>1</v>
      </c>
      <c r="E256" s="161">
        <v>1</v>
      </c>
      <c r="F256" s="161">
        <v>1</v>
      </c>
      <c r="G256" s="161">
        <v>1</v>
      </c>
      <c r="H256" s="161">
        <v>1</v>
      </c>
      <c r="I256" s="160">
        <v>1</v>
      </c>
      <c r="J256" s="160">
        <v>1</v>
      </c>
      <c r="K256" s="160">
        <v>1</v>
      </c>
      <c r="L256" s="160">
        <v>1</v>
      </c>
      <c r="M256" s="160">
        <v>1</v>
      </c>
      <c r="N256" s="162">
        <v>1</v>
      </c>
      <c r="O256" s="168">
        <f t="shared" ref="O256:O261" ca="1" si="46">IFERROR(AVERAGEIF(C256:N256, "&lt;&gt;0"), 0)</f>
        <v>1</v>
      </c>
    </row>
    <row r="257" spans="1:15" ht="15" x14ac:dyDescent="0.25">
      <c r="A257" s="25"/>
      <c r="B257" s="163" t="s">
        <v>54</v>
      </c>
      <c r="C257" s="48">
        <v>0</v>
      </c>
      <c r="D257" s="166">
        <v>0</v>
      </c>
      <c r="E257" s="153">
        <v>0</v>
      </c>
      <c r="F257" s="153">
        <v>0</v>
      </c>
      <c r="G257" s="153">
        <v>0</v>
      </c>
      <c r="H257" s="153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154">
        <v>0</v>
      </c>
      <c r="O257" s="168">
        <f t="shared" ca="1" si="46"/>
        <v>0</v>
      </c>
    </row>
    <row r="258" spans="1:15" ht="15" x14ac:dyDescent="0.25">
      <c r="A258" s="25"/>
      <c r="B258" s="163" t="s">
        <v>55</v>
      </c>
      <c r="C258" s="48">
        <v>0</v>
      </c>
      <c r="D258" s="166">
        <v>0</v>
      </c>
      <c r="E258" s="153">
        <v>0</v>
      </c>
      <c r="F258" s="153">
        <v>0</v>
      </c>
      <c r="G258" s="153">
        <v>0</v>
      </c>
      <c r="H258" s="153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154">
        <v>0</v>
      </c>
      <c r="O258" s="168">
        <f t="shared" ca="1" si="46"/>
        <v>0</v>
      </c>
    </row>
    <row r="259" spans="1:15" ht="15" x14ac:dyDescent="0.25">
      <c r="A259" s="25"/>
      <c r="B259" s="163" t="s">
        <v>56</v>
      </c>
      <c r="C259" s="48">
        <v>0</v>
      </c>
      <c r="D259" s="166">
        <v>0</v>
      </c>
      <c r="E259" s="153">
        <v>0</v>
      </c>
      <c r="F259" s="153">
        <v>0</v>
      </c>
      <c r="G259" s="153">
        <v>0</v>
      </c>
      <c r="H259" s="153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154">
        <v>0</v>
      </c>
      <c r="O259" s="168">
        <f t="shared" ca="1" si="46"/>
        <v>0</v>
      </c>
    </row>
    <row r="260" spans="1:15" ht="15" x14ac:dyDescent="0.25">
      <c r="A260" s="25"/>
      <c r="B260" s="163" t="s">
        <v>57</v>
      </c>
      <c r="C260" s="48">
        <v>0</v>
      </c>
      <c r="D260" s="166">
        <v>0</v>
      </c>
      <c r="E260" s="153">
        <v>0</v>
      </c>
      <c r="F260" s="153">
        <v>0</v>
      </c>
      <c r="G260" s="153">
        <v>0</v>
      </c>
      <c r="H260" s="153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154">
        <v>0</v>
      </c>
      <c r="O260" s="168">
        <f t="shared" ca="1" si="46"/>
        <v>0</v>
      </c>
    </row>
    <row r="261" spans="1:15" thickBot="1" x14ac:dyDescent="0.3">
      <c r="A261" s="49"/>
      <c r="B261" s="164" t="s">
        <v>58</v>
      </c>
      <c r="C261" s="34">
        <v>0</v>
      </c>
      <c r="D261" s="167">
        <v>0</v>
      </c>
      <c r="E261" s="155">
        <v>0</v>
      </c>
      <c r="F261" s="155">
        <v>0</v>
      </c>
      <c r="G261" s="155">
        <v>0</v>
      </c>
      <c r="H261" s="155">
        <v>0</v>
      </c>
      <c r="I261" s="34">
        <v>0</v>
      </c>
      <c r="J261" s="34">
        <v>0</v>
      </c>
      <c r="K261" s="34">
        <v>0</v>
      </c>
      <c r="L261" s="34">
        <v>0</v>
      </c>
      <c r="M261" s="34">
        <v>0</v>
      </c>
      <c r="N261" s="156">
        <v>0</v>
      </c>
      <c r="O261" s="169">
        <f t="shared" ca="1" si="46"/>
        <v>0</v>
      </c>
    </row>
    <row r="262" spans="1:15" ht="21.6" thickBot="1" x14ac:dyDescent="0.45">
      <c r="A262" s="493" t="s">
        <v>16</v>
      </c>
      <c r="B262" s="494" t="s">
        <v>16</v>
      </c>
      <c r="C262" s="99"/>
      <c r="D262" s="99"/>
      <c r="E262" s="99"/>
      <c r="F262" s="99"/>
      <c r="G262" s="99"/>
      <c r="H262" s="99"/>
      <c r="I262" s="99"/>
      <c r="J262" s="109"/>
      <c r="K262" s="110"/>
      <c r="L262" s="111"/>
      <c r="M262" s="110"/>
      <c r="N262" s="111"/>
      <c r="O262" s="112"/>
    </row>
    <row r="263" spans="1:15" x14ac:dyDescent="0.3">
      <c r="A263" s="26"/>
      <c r="B263" s="113" t="s">
        <v>17</v>
      </c>
      <c r="C263" s="456"/>
      <c r="D263" s="457"/>
      <c r="E263" s="457"/>
      <c r="F263" s="457"/>
      <c r="G263" s="457"/>
      <c r="H263" s="456"/>
      <c r="I263" s="457"/>
      <c r="J263" s="457"/>
      <c r="K263" s="457"/>
      <c r="L263" s="38"/>
      <c r="M263" s="37"/>
      <c r="N263" s="38"/>
      <c r="O263" s="27">
        <f t="shared" ref="O263:O265" ca="1" si="47">SUM(C263:N263)</f>
        <v>0</v>
      </c>
    </row>
    <row r="264" spans="1:15" x14ac:dyDescent="0.3">
      <c r="A264" s="26"/>
      <c r="B264" s="113" t="s">
        <v>18</v>
      </c>
      <c r="C264" s="456"/>
      <c r="D264" s="457"/>
      <c r="E264" s="457"/>
      <c r="F264" s="457"/>
      <c r="G264" s="457"/>
      <c r="H264" s="456"/>
      <c r="I264" s="457"/>
      <c r="J264" s="457"/>
      <c r="K264" s="457"/>
      <c r="L264" s="38"/>
      <c r="M264" s="37"/>
      <c r="N264" s="38"/>
      <c r="O264" s="27">
        <f t="shared" ca="1" si="47"/>
        <v>0</v>
      </c>
    </row>
    <row r="265" spans="1:15" ht="30" customHeight="1" thickBot="1" x14ac:dyDescent="0.45">
      <c r="A265" s="482" t="s">
        <v>19</v>
      </c>
      <c r="B265" s="483"/>
      <c r="C265" s="114">
        <v>0</v>
      </c>
      <c r="D265" s="114">
        <v>0</v>
      </c>
      <c r="E265" s="114">
        <v>0</v>
      </c>
      <c r="F265" s="114">
        <v>0</v>
      </c>
      <c r="G265" s="114">
        <v>0</v>
      </c>
      <c r="H265" s="114">
        <v>0</v>
      </c>
      <c r="I265" s="114">
        <v>0</v>
      </c>
      <c r="J265" s="114">
        <v>0</v>
      </c>
      <c r="K265" s="114">
        <v>0</v>
      </c>
      <c r="L265" s="136">
        <v>0</v>
      </c>
      <c r="M265" s="136">
        <v>0</v>
      </c>
      <c r="N265" s="136">
        <v>0</v>
      </c>
      <c r="O265" s="137">
        <f t="shared" si="47"/>
        <v>0</v>
      </c>
    </row>
    <row r="266" spans="1:15" ht="16.2" thickBot="1" x14ac:dyDescent="0.35">
      <c r="A266" s="115"/>
      <c r="B266" s="40"/>
      <c r="C266" s="303"/>
      <c r="D266" s="304"/>
      <c r="E266" s="304"/>
      <c r="F266" s="304"/>
      <c r="G266" s="304"/>
      <c r="H266" s="305"/>
      <c r="I266" s="306"/>
      <c r="J266" s="307"/>
      <c r="K266" s="308"/>
      <c r="L266" s="309"/>
      <c r="M266" s="308"/>
      <c r="N266" s="181"/>
      <c r="O266" s="310"/>
    </row>
    <row r="267" spans="1:15" ht="18" thickBot="1" x14ac:dyDescent="0.35">
      <c r="A267" s="116" t="s">
        <v>20</v>
      </c>
      <c r="B267" s="117"/>
      <c r="C267" s="118">
        <f t="shared" ref="C267:N267" ca="1" si="48">SUM(C17,C111,C198)</f>
        <v>4700.6308458746353</v>
      </c>
      <c r="D267" s="118">
        <f t="shared" ca="1" si="48"/>
        <v>4058.4854137639513</v>
      </c>
      <c r="E267" s="118">
        <f t="shared" ca="1" si="48"/>
        <v>4640.8934780843592</v>
      </c>
      <c r="F267" s="118">
        <f t="shared" ca="1" si="48"/>
        <v>4400.3476970754164</v>
      </c>
      <c r="G267" s="118">
        <f t="shared" ca="1" si="48"/>
        <v>4660.9058611958262</v>
      </c>
      <c r="H267" s="118">
        <f t="shared" ca="1" si="48"/>
        <v>4411.5682627299821</v>
      </c>
      <c r="I267" s="118">
        <f t="shared" ca="1" si="48"/>
        <v>4070.2356281723755</v>
      </c>
      <c r="J267" s="118">
        <f t="shared" ca="1" si="48"/>
        <v>4493.2503013578435</v>
      </c>
      <c r="K267" s="118">
        <f t="shared" ca="1" si="48"/>
        <v>4140.6057221625324</v>
      </c>
      <c r="L267" s="118">
        <f t="shared" ca="1" si="48"/>
        <v>4464.0039438681306</v>
      </c>
      <c r="M267" s="118">
        <f t="shared" ca="1" si="48"/>
        <v>4472.4742504148517</v>
      </c>
      <c r="N267" s="118">
        <f t="shared" ca="1" si="48"/>
        <v>4303.1070225724816</v>
      </c>
      <c r="O267" s="119">
        <f ca="1">SUM(C267:N267)</f>
        <v>52816.508427272398</v>
      </c>
    </row>
    <row r="268" spans="1:15" x14ac:dyDescent="0.3">
      <c r="A268" s="100"/>
      <c r="B268" s="100"/>
      <c r="C268" s="120"/>
      <c r="D268" s="120"/>
      <c r="E268" s="120"/>
      <c r="F268" s="120"/>
      <c r="G268" s="121"/>
      <c r="H268" s="122"/>
      <c r="I268" s="123"/>
      <c r="J268" s="123"/>
      <c r="K268" s="124"/>
      <c r="L268" s="124"/>
      <c r="M268" s="124"/>
      <c r="N268" s="124"/>
      <c r="O268" s="123"/>
    </row>
    <row r="269" spans="1:15" x14ac:dyDescent="0.3">
      <c r="C269" s="130"/>
      <c r="D269" s="130"/>
      <c r="E269" s="130"/>
      <c r="N269" s="128"/>
    </row>
    <row r="270" spans="1:15" x14ac:dyDescent="0.3">
      <c r="N270" s="128"/>
    </row>
    <row r="271" spans="1:15" x14ac:dyDescent="0.3">
      <c r="A271" s="129"/>
      <c r="B271" s="129"/>
      <c r="C271" s="130"/>
      <c r="D271" s="130"/>
      <c r="E271" s="130"/>
      <c r="F271" s="130"/>
      <c r="G271" s="130"/>
      <c r="H271" s="131"/>
      <c r="I271" s="129"/>
      <c r="J271" s="129"/>
      <c r="K271" s="132"/>
      <c r="L271" s="132"/>
      <c r="M271" s="132"/>
      <c r="N271" s="132"/>
      <c r="O271" s="129"/>
    </row>
    <row r="272" spans="1:15" x14ac:dyDescent="0.3">
      <c r="N272" s="133"/>
    </row>
    <row r="273" spans="14:14" x14ac:dyDescent="0.3">
      <c r="N273" s="133"/>
    </row>
    <row r="275" spans="14:14" x14ac:dyDescent="0.3">
      <c r="N275" s="133"/>
    </row>
  </sheetData>
  <mergeCells count="23">
    <mergeCell ref="A265:B265"/>
    <mergeCell ref="A200:B200"/>
    <mergeCell ref="A2:B2"/>
    <mergeCell ref="A198:B198"/>
    <mergeCell ref="A113:B113"/>
    <mergeCell ref="A111:B111"/>
    <mergeCell ref="A81:B81"/>
    <mergeCell ref="A216:B216"/>
    <mergeCell ref="A262:B262"/>
    <mergeCell ref="M1:M2"/>
    <mergeCell ref="N1:N2"/>
    <mergeCell ref="O1:O2"/>
    <mergeCell ref="A1:B1"/>
    <mergeCell ref="H1:H2"/>
    <mergeCell ref="I1:I2"/>
    <mergeCell ref="J1:J2"/>
    <mergeCell ref="K1:K2"/>
    <mergeCell ref="L1:L2"/>
    <mergeCell ref="C1:C2"/>
    <mergeCell ref="D1:D2"/>
    <mergeCell ref="E1:E2"/>
    <mergeCell ref="F1:F2"/>
    <mergeCell ref="G1:G2"/>
  </mergeCells>
  <conditionalFormatting sqref="C5:N16 C21:N32 C37:N40 C43:N46 C48:N53 C56:N59 C61:N66 C69:N72 C74:N79 C82:N84 C86:N86 C89:N90 C93:N100 C103:N110 C115:N115 C118:N119 C122:N123 C126:N127 C132:N135 C138:N141 C143:N148 C151:N154 C156:N161 C164:N167 C169:N174 C183:N183 C186:N187 C190:N192 C195:N197 C202:N202 C205:N206 C209:N210 C213:N214 C219:N222 C225:N228 C230:N235 C238:N241 C243:N248 C251:N254 C256:N261 C263:N264 C179:N181">
    <cfRule type="cellIs" dxfId="0" priority="1" operator="equal">
      <formula>0</formula>
    </cfRule>
  </conditionalFormatting>
  <printOptions horizontalCentered="1"/>
  <pageMargins left="0" right="0" top="0.75" bottom="0.5" header="0.25" footer="0"/>
  <pageSetup scale="41" fitToHeight="0" orientation="landscape" useFirstPageNumber="1" r:id="rId1"/>
  <headerFooter scaleWithDoc="0">
    <oddHeader>&amp;C&amp;"Cambria,Bold"&amp;16 &amp;12CITY OF SAN RAMON
2017</oddHeader>
    <oddFooter>&amp;L&amp;"Cambria,Bold"&amp;9Prepared by Waste Management 
&amp;F&amp;R&amp;"Cambria,Bold"&amp;9&amp;A
Page &amp;P</oddFooter>
  </headerFooter>
  <rowBreaks count="4" manualBreakCount="4">
    <brk id="79" max="14" man="1"/>
    <brk id="128" max="14" man="1"/>
    <brk id="176" max="14" man="1"/>
    <brk id="215" max="14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80"/>
  <sheetViews>
    <sheetView view="pageBreakPreview" zoomScaleNormal="100" zoomScaleSheetLayoutView="100" workbookViewId="0">
      <selection activeCell="M4" sqref="M4"/>
    </sheetView>
  </sheetViews>
  <sheetFormatPr defaultColWidth="4.33203125" defaultRowHeight="13.2" x14ac:dyDescent="0.25"/>
  <cols>
    <col min="1" max="1" width="4.109375" bestFit="1" customWidth="1"/>
    <col min="2" max="2" width="12.33203125" bestFit="1" customWidth="1"/>
    <col min="3" max="10" width="11" customWidth="1"/>
    <col min="11" max="11" width="13.5546875" bestFit="1" customWidth="1"/>
    <col min="13" max="13" width="25.88671875" bestFit="1" customWidth="1"/>
    <col min="17" max="17" width="5.109375" bestFit="1" customWidth="1"/>
    <col min="19" max="19" width="5.109375" bestFit="1" customWidth="1"/>
  </cols>
  <sheetData>
    <row r="1" spans="1:19" s="330" customFormat="1" ht="25.8" x14ac:dyDescent="0.5">
      <c r="A1" s="328" t="s">
        <v>30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9"/>
      <c r="M1" s="329"/>
    </row>
    <row r="2" spans="1:19" s="332" customFormat="1" ht="31.8" thickBot="1" x14ac:dyDescent="0.55000000000000004">
      <c r="A2" s="328" t="s">
        <v>71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31"/>
      <c r="M2" s="331"/>
    </row>
    <row r="3" spans="1:19" s="337" customFormat="1" ht="21" thickBot="1" x14ac:dyDescent="0.4">
      <c r="A3" s="333"/>
      <c r="B3" s="333"/>
      <c r="C3" s="334" t="s">
        <v>130</v>
      </c>
      <c r="D3" s="335"/>
      <c r="E3" s="335"/>
      <c r="F3" s="335"/>
      <c r="G3" s="335"/>
      <c r="H3" s="335"/>
      <c r="I3" s="335"/>
      <c r="J3" s="335"/>
      <c r="K3" s="336"/>
      <c r="M3" s="338" t="s">
        <v>72</v>
      </c>
    </row>
    <row r="4" spans="1:19" s="347" customFormat="1" ht="15.6" thickBot="1" x14ac:dyDescent="0.3">
      <c r="A4" s="339"/>
      <c r="B4" s="339"/>
      <c r="C4" s="340" t="s">
        <v>73</v>
      </c>
      <c r="D4" s="341"/>
      <c r="E4" s="342"/>
      <c r="F4" s="343" t="s">
        <v>74</v>
      </c>
      <c r="G4" s="344"/>
      <c r="H4" s="345"/>
      <c r="I4" s="343" t="s">
        <v>75</v>
      </c>
      <c r="J4" s="345"/>
      <c r="K4" s="346" t="s">
        <v>76</v>
      </c>
      <c r="M4" s="348">
        <v>8</v>
      </c>
    </row>
    <row r="5" spans="1:19" s="356" customFormat="1" ht="32.25" customHeight="1" thickBot="1" x14ac:dyDescent="0.3">
      <c r="A5" s="349"/>
      <c r="B5" s="350" t="s">
        <v>77</v>
      </c>
      <c r="C5" s="351" t="s">
        <v>78</v>
      </c>
      <c r="D5" s="351" t="s">
        <v>79</v>
      </c>
      <c r="E5" s="352" t="s">
        <v>80</v>
      </c>
      <c r="F5" s="351" t="s">
        <v>78</v>
      </c>
      <c r="G5" s="351" t="s">
        <v>79</v>
      </c>
      <c r="H5" s="352" t="s">
        <v>80</v>
      </c>
      <c r="I5" s="353" t="s">
        <v>81</v>
      </c>
      <c r="J5" s="354" t="s">
        <v>74</v>
      </c>
      <c r="K5" s="355" t="s">
        <v>82</v>
      </c>
    </row>
    <row r="6" spans="1:19" s="362" customFormat="1" ht="15.75" customHeight="1" x14ac:dyDescent="0.25">
      <c r="A6" s="495" t="s">
        <v>83</v>
      </c>
      <c r="B6" s="357">
        <v>10</v>
      </c>
      <c r="C6" s="358">
        <v>0</v>
      </c>
      <c r="D6" s="359">
        <v>0</v>
      </c>
      <c r="E6" s="360">
        <f ca="1">SUM(C6:D6)</f>
        <v>0</v>
      </c>
      <c r="F6" s="361">
        <v>0</v>
      </c>
      <c r="G6" s="359">
        <v>0</v>
      </c>
      <c r="H6" s="360">
        <f ca="1">SUM(F6:G6)</f>
        <v>0</v>
      </c>
      <c r="I6" s="361">
        <v>0</v>
      </c>
      <c r="J6" s="359">
        <v>0</v>
      </c>
      <c r="K6" s="360">
        <v>0</v>
      </c>
      <c r="S6" s="356"/>
    </row>
    <row r="7" spans="1:19" s="362" customFormat="1" ht="15.75" customHeight="1" x14ac:dyDescent="0.25">
      <c r="A7" s="496"/>
      <c r="B7" s="363">
        <v>20</v>
      </c>
      <c r="C7" s="364">
        <v>1</v>
      </c>
      <c r="D7" s="365">
        <v>0</v>
      </c>
      <c r="E7" s="366">
        <f t="shared" ref="E7:E10" ca="1" si="0">SUM(C7:D7)</f>
        <v>1</v>
      </c>
      <c r="F7" s="367">
        <v>6</v>
      </c>
      <c r="G7" s="365">
        <v>1</v>
      </c>
      <c r="H7" s="366">
        <f t="shared" ref="H7:H10" ca="1" si="1">SUM(F7:G7)</f>
        <v>7</v>
      </c>
      <c r="I7" s="367">
        <v>7</v>
      </c>
      <c r="J7" s="365">
        <v>15</v>
      </c>
      <c r="K7" s="366">
        <v>22</v>
      </c>
      <c r="S7" s="356"/>
    </row>
    <row r="8" spans="1:19" s="362" customFormat="1" ht="15" x14ac:dyDescent="0.25">
      <c r="A8" s="496"/>
      <c r="B8" s="363">
        <v>30</v>
      </c>
      <c r="C8" s="364">
        <v>16</v>
      </c>
      <c r="D8" s="365">
        <v>4</v>
      </c>
      <c r="E8" s="366">
        <f t="shared" ca="1" si="0"/>
        <v>20</v>
      </c>
      <c r="F8" s="367">
        <v>27</v>
      </c>
      <c r="G8" s="365">
        <v>16</v>
      </c>
      <c r="H8" s="366">
        <f t="shared" ca="1" si="1"/>
        <v>43</v>
      </c>
      <c r="I8" s="367">
        <v>38</v>
      </c>
      <c r="J8" s="365">
        <v>47</v>
      </c>
      <c r="K8" s="366">
        <v>85</v>
      </c>
      <c r="S8" s="356"/>
    </row>
    <row r="9" spans="1:19" s="362" customFormat="1" ht="15" x14ac:dyDescent="0.25">
      <c r="A9" s="496"/>
      <c r="B9" s="363">
        <v>60</v>
      </c>
      <c r="C9" s="364">
        <v>2</v>
      </c>
      <c r="D9" s="365">
        <v>3</v>
      </c>
      <c r="E9" s="366">
        <f t="shared" ca="1" si="0"/>
        <v>5</v>
      </c>
      <c r="F9" s="367">
        <v>13</v>
      </c>
      <c r="G9" s="365">
        <v>9</v>
      </c>
      <c r="H9" s="366">
        <f t="shared" ca="1" si="1"/>
        <v>22</v>
      </c>
      <c r="I9" s="367">
        <v>20</v>
      </c>
      <c r="J9" s="365">
        <v>25</v>
      </c>
      <c r="K9" s="366">
        <v>45</v>
      </c>
      <c r="S9" s="356"/>
    </row>
    <row r="10" spans="1:19" s="362" customFormat="1" ht="15.6" thickBot="1" x14ac:dyDescent="0.3">
      <c r="A10" s="496"/>
      <c r="B10" s="368">
        <v>90</v>
      </c>
      <c r="C10" s="369">
        <v>0</v>
      </c>
      <c r="D10" s="370">
        <v>0</v>
      </c>
      <c r="E10" s="371">
        <f t="shared" ca="1" si="0"/>
        <v>0</v>
      </c>
      <c r="F10" s="372">
        <v>0</v>
      </c>
      <c r="G10" s="370">
        <v>1</v>
      </c>
      <c r="H10" s="371">
        <f t="shared" ca="1" si="1"/>
        <v>1</v>
      </c>
      <c r="I10" s="372">
        <v>2</v>
      </c>
      <c r="J10" s="370">
        <v>3</v>
      </c>
      <c r="K10" s="371">
        <v>5</v>
      </c>
      <c r="S10" s="356"/>
    </row>
    <row r="11" spans="1:19" s="362" customFormat="1" ht="15.6" thickBot="1" x14ac:dyDescent="0.3">
      <c r="A11" s="497"/>
      <c r="B11" s="373" t="s">
        <v>80</v>
      </c>
      <c r="C11" s="374">
        <f ca="1">SUM(C6:C10)</f>
        <v>19</v>
      </c>
      <c r="D11" s="375">
        <f t="shared" ref="D11:K11" ca="1" si="2">SUM(D6:D10)</f>
        <v>7</v>
      </c>
      <c r="E11" s="376">
        <f t="shared" ca="1" si="2"/>
        <v>26</v>
      </c>
      <c r="F11" s="374">
        <f ca="1">SUM(F6:F10)</f>
        <v>46</v>
      </c>
      <c r="G11" s="375">
        <f t="shared" ref="G11" ca="1" si="3">SUM(G6:G10)</f>
        <v>27</v>
      </c>
      <c r="H11" s="376">
        <f t="shared" ca="1" si="2"/>
        <v>73</v>
      </c>
      <c r="I11" s="377">
        <f ca="1">SUM(I6:I10)</f>
        <v>67</v>
      </c>
      <c r="J11" s="375">
        <f ca="1">SUM(J6:J10)</f>
        <v>90</v>
      </c>
      <c r="K11" s="376">
        <f t="shared" ca="1" si="2"/>
        <v>157</v>
      </c>
      <c r="S11" s="356"/>
    </row>
    <row r="12" spans="1:19" s="362" customFormat="1" ht="15.75" customHeight="1" x14ac:dyDescent="0.25">
      <c r="A12" s="495" t="s">
        <v>84</v>
      </c>
      <c r="B12" s="357">
        <v>30</v>
      </c>
      <c r="C12" s="358">
        <v>0</v>
      </c>
      <c r="D12" s="359">
        <v>0</v>
      </c>
      <c r="E12" s="360">
        <f t="shared" ref="E12:E14" ca="1" si="4">SUM(C12:D12)</f>
        <v>0</v>
      </c>
      <c r="F12" s="358">
        <v>0</v>
      </c>
      <c r="G12" s="359">
        <v>0</v>
      </c>
      <c r="H12" s="360">
        <f t="shared" ref="H12:H14" ca="1" si="5">SUM(F12:G12)</f>
        <v>0</v>
      </c>
      <c r="I12" s="361">
        <v>0</v>
      </c>
      <c r="J12" s="359">
        <v>1</v>
      </c>
      <c r="K12" s="360">
        <v>1</v>
      </c>
      <c r="S12" s="356"/>
    </row>
    <row r="13" spans="1:19" s="362" customFormat="1" ht="15.75" customHeight="1" x14ac:dyDescent="0.25">
      <c r="A13" s="496"/>
      <c r="B13" s="378">
        <v>60</v>
      </c>
      <c r="C13" s="379">
        <v>10</v>
      </c>
      <c r="D13" s="380">
        <v>3</v>
      </c>
      <c r="E13" s="381">
        <f t="shared" ca="1" si="4"/>
        <v>13</v>
      </c>
      <c r="F13" s="379">
        <v>35</v>
      </c>
      <c r="G13" s="380">
        <v>16</v>
      </c>
      <c r="H13" s="381">
        <f t="shared" ca="1" si="5"/>
        <v>51</v>
      </c>
      <c r="I13" s="382">
        <v>42</v>
      </c>
      <c r="J13" s="380">
        <v>50</v>
      </c>
      <c r="K13" s="381">
        <v>92</v>
      </c>
      <c r="S13" s="356"/>
    </row>
    <row r="14" spans="1:19" s="362" customFormat="1" ht="15.6" thickBot="1" x14ac:dyDescent="0.3">
      <c r="A14" s="496"/>
      <c r="B14" s="368">
        <v>90</v>
      </c>
      <c r="C14" s="369">
        <v>8</v>
      </c>
      <c r="D14" s="370">
        <v>2</v>
      </c>
      <c r="E14" s="371">
        <f t="shared" ca="1" si="4"/>
        <v>10</v>
      </c>
      <c r="F14" s="369">
        <v>7</v>
      </c>
      <c r="G14" s="370">
        <v>5</v>
      </c>
      <c r="H14" s="371">
        <f t="shared" ca="1" si="5"/>
        <v>12</v>
      </c>
      <c r="I14" s="372">
        <v>10</v>
      </c>
      <c r="J14" s="370">
        <v>24</v>
      </c>
      <c r="K14" s="371">
        <v>34</v>
      </c>
      <c r="S14" s="356"/>
    </row>
    <row r="15" spans="1:19" s="362" customFormat="1" ht="15.6" thickBot="1" x14ac:dyDescent="0.3">
      <c r="A15" s="497"/>
      <c r="B15" s="383" t="s">
        <v>80</v>
      </c>
      <c r="C15" s="384">
        <f ca="1">SUM(C12:C14)</f>
        <v>18</v>
      </c>
      <c r="D15" s="385">
        <f t="shared" ref="D15:K15" ca="1" si="6">SUM(D12:D14)</f>
        <v>5</v>
      </c>
      <c r="E15" s="386">
        <f t="shared" ca="1" si="6"/>
        <v>23</v>
      </c>
      <c r="F15" s="384">
        <f ca="1">SUM(F12:F14)</f>
        <v>42</v>
      </c>
      <c r="G15" s="385">
        <f t="shared" ref="G15" ca="1" si="7">SUM(G12:G14)</f>
        <v>21</v>
      </c>
      <c r="H15" s="386">
        <f t="shared" ca="1" si="6"/>
        <v>63</v>
      </c>
      <c r="I15" s="387">
        <f ca="1">SUM(I12:I14)</f>
        <v>52</v>
      </c>
      <c r="J15" s="385">
        <f ca="1">SUM(J12:J14)</f>
        <v>75</v>
      </c>
      <c r="K15" s="386">
        <f t="shared" ca="1" si="6"/>
        <v>127</v>
      </c>
      <c r="S15" s="356"/>
    </row>
    <row r="16" spans="1:19" s="362" customFormat="1" ht="15.75" customHeight="1" x14ac:dyDescent="0.25">
      <c r="A16" s="495" t="s">
        <v>85</v>
      </c>
      <c r="B16" s="357">
        <v>30</v>
      </c>
      <c r="C16" s="358">
        <v>0</v>
      </c>
      <c r="D16" s="359">
        <v>0</v>
      </c>
      <c r="E16" s="360">
        <f t="shared" ref="E16:E18" ca="1" si="8">SUM(C16:D16)</f>
        <v>0</v>
      </c>
      <c r="F16" s="358">
        <v>0</v>
      </c>
      <c r="G16" s="359">
        <v>0</v>
      </c>
      <c r="H16" s="360">
        <f t="shared" ref="H16:H18" ca="1" si="9">SUM(F16:G16)</f>
        <v>0</v>
      </c>
      <c r="I16" s="361">
        <v>0</v>
      </c>
      <c r="J16" s="359">
        <v>0</v>
      </c>
      <c r="K16" s="360">
        <v>0</v>
      </c>
      <c r="S16" s="356"/>
    </row>
    <row r="17" spans="1:19" s="362" customFormat="1" ht="15.75" customHeight="1" x14ac:dyDescent="0.25">
      <c r="A17" s="496"/>
      <c r="B17" s="378">
        <v>60</v>
      </c>
      <c r="C17" s="379">
        <v>21</v>
      </c>
      <c r="D17" s="380">
        <v>7</v>
      </c>
      <c r="E17" s="381">
        <f t="shared" ca="1" si="8"/>
        <v>28</v>
      </c>
      <c r="F17" s="379">
        <v>32</v>
      </c>
      <c r="G17" s="380">
        <v>22</v>
      </c>
      <c r="H17" s="381">
        <f t="shared" ca="1" si="9"/>
        <v>54</v>
      </c>
      <c r="I17" s="382">
        <v>29</v>
      </c>
      <c r="J17" s="380">
        <v>37</v>
      </c>
      <c r="K17" s="381">
        <v>66</v>
      </c>
      <c r="S17" s="356"/>
    </row>
    <row r="18" spans="1:19" s="362" customFormat="1" ht="15.6" thickBot="1" x14ac:dyDescent="0.3">
      <c r="A18" s="496"/>
      <c r="B18" s="368">
        <v>90</v>
      </c>
      <c r="C18" s="369">
        <v>0</v>
      </c>
      <c r="D18" s="370">
        <v>0</v>
      </c>
      <c r="E18" s="371">
        <f t="shared" ca="1" si="8"/>
        <v>0</v>
      </c>
      <c r="F18" s="369">
        <v>2</v>
      </c>
      <c r="G18" s="370">
        <v>0</v>
      </c>
      <c r="H18" s="371">
        <f t="shared" ca="1" si="9"/>
        <v>2</v>
      </c>
      <c r="I18" s="372">
        <v>9</v>
      </c>
      <c r="J18" s="370">
        <v>21</v>
      </c>
      <c r="K18" s="371">
        <v>30</v>
      </c>
    </row>
    <row r="19" spans="1:19" s="362" customFormat="1" ht="15.6" thickBot="1" x14ac:dyDescent="0.3">
      <c r="A19" s="497"/>
      <c r="B19" s="388" t="s">
        <v>80</v>
      </c>
      <c r="C19" s="389">
        <f ca="1">SUM(C16:C18)</f>
        <v>21</v>
      </c>
      <c r="D19" s="390">
        <f t="shared" ref="D19" ca="1" si="10">SUM(D16:D18)</f>
        <v>7</v>
      </c>
      <c r="E19" s="391">
        <f t="shared" ref="E19" ca="1" si="11">SUM(E16:E18)</f>
        <v>28</v>
      </c>
      <c r="F19" s="389">
        <f ca="1">SUM(F16:F18)</f>
        <v>34</v>
      </c>
      <c r="G19" s="390">
        <f t="shared" ref="G19" ca="1" si="12">SUM(G16:G18)</f>
        <v>22</v>
      </c>
      <c r="H19" s="391">
        <f t="shared" ref="H19" ca="1" si="13">SUM(H16:H18)</f>
        <v>56</v>
      </c>
      <c r="I19" s="392">
        <f ca="1">SUM(I16:I18)</f>
        <v>38</v>
      </c>
      <c r="J19" s="390">
        <f ca="1">SUM(J16:J18)</f>
        <v>58</v>
      </c>
      <c r="K19" s="391">
        <f t="shared" ref="K19" ca="1" si="14">SUM(K16:K18)</f>
        <v>96</v>
      </c>
    </row>
    <row r="20" spans="1:19" s="362" customFormat="1" ht="21.6" thickBot="1" x14ac:dyDescent="0.3">
      <c r="A20" s="393" t="s">
        <v>86</v>
      </c>
      <c r="B20" s="357"/>
      <c r="C20" s="358">
        <v>0</v>
      </c>
      <c r="D20" s="359">
        <v>0</v>
      </c>
      <c r="E20" s="360">
        <f t="shared" ref="E20" ca="1" si="15">SUM(C20:D20)</f>
        <v>0</v>
      </c>
      <c r="F20" s="358">
        <v>0</v>
      </c>
      <c r="G20" s="359">
        <v>0</v>
      </c>
      <c r="H20" s="360">
        <f t="shared" ref="H20" ca="1" si="16">SUM(F20:G20)</f>
        <v>0</v>
      </c>
      <c r="I20" s="361">
        <v>15</v>
      </c>
      <c r="J20" s="359">
        <v>24</v>
      </c>
      <c r="K20" s="360">
        <v>39</v>
      </c>
    </row>
    <row r="21" spans="1:19" s="399" customFormat="1" ht="15.6" thickBot="1" x14ac:dyDescent="0.3">
      <c r="A21" s="394"/>
      <c r="B21" s="395" t="s">
        <v>87</v>
      </c>
      <c r="C21" s="396">
        <f ca="1">SUM(C20,C19,C15,C11)</f>
        <v>58</v>
      </c>
      <c r="D21" s="397">
        <f t="shared" ref="D21:K21" ca="1" si="17">SUM(D20,D19,D15,D11)</f>
        <v>19</v>
      </c>
      <c r="E21" s="396">
        <f t="shared" ca="1" si="17"/>
        <v>77</v>
      </c>
      <c r="F21" s="396">
        <f ca="1">SUM(F20,F19,F15,F11)</f>
        <v>122</v>
      </c>
      <c r="G21" s="397">
        <f t="shared" ref="G21" ca="1" si="18">SUM(G20,G19,G15,G11)</f>
        <v>70</v>
      </c>
      <c r="H21" s="396">
        <f t="shared" ca="1" si="17"/>
        <v>192</v>
      </c>
      <c r="I21" s="396">
        <f ca="1">SUM(I20,I19,I15,I11)</f>
        <v>172</v>
      </c>
      <c r="J21" s="397">
        <f t="shared" ca="1" si="17"/>
        <v>247</v>
      </c>
      <c r="K21" s="398">
        <f t="shared" ca="1" si="17"/>
        <v>419</v>
      </c>
    </row>
    <row r="22" spans="1:19" s="403" customFormat="1" ht="15.6" thickBot="1" x14ac:dyDescent="0.3">
      <c r="A22" s="349"/>
      <c r="B22" s="395" t="s">
        <v>88</v>
      </c>
      <c r="C22" s="400">
        <f ca="1">IFERROR(C21/(C21+F21), 0)</f>
        <v>0.32222222222222224</v>
      </c>
      <c r="D22" s="400">
        <f ca="1">IFERROR(D21/(D21+G21), 0)</f>
        <v>0.21348314606741572</v>
      </c>
      <c r="E22" s="401"/>
      <c r="F22" s="400">
        <f ca="1">IFERROR(F21/(C21+F21), 0)</f>
        <v>0.67777777777777781</v>
      </c>
      <c r="G22" s="400">
        <f ca="1">IFERROR(G21/(G21+D21), 0)</f>
        <v>0.7865168539325843</v>
      </c>
      <c r="H22" s="401"/>
      <c r="I22" s="400">
        <f ca="1">IFERROR(I21/K21, 0)</f>
        <v>0.41050119331742241</v>
      </c>
      <c r="J22" s="400">
        <f ca="1">IFERROR(J21/K21, 0)</f>
        <v>0.58949880668257759</v>
      </c>
      <c r="K22" s="402"/>
    </row>
    <row r="23" spans="1:19" ht="13.8" thickBot="1" x14ac:dyDescent="0.3"/>
    <row r="24" spans="1:19" s="337" customFormat="1" ht="21" thickBot="1" x14ac:dyDescent="0.4">
      <c r="A24" s="333"/>
      <c r="B24" s="333"/>
      <c r="C24" s="334" t="s">
        <v>131</v>
      </c>
      <c r="D24" s="335"/>
      <c r="E24" s="335"/>
      <c r="F24" s="335"/>
      <c r="G24" s="335"/>
      <c r="H24" s="335"/>
      <c r="I24" s="335"/>
      <c r="J24" s="335"/>
      <c r="K24" s="336"/>
    </row>
    <row r="25" spans="1:19" s="347" customFormat="1" ht="15.6" thickBot="1" x14ac:dyDescent="0.3">
      <c r="A25" s="339"/>
      <c r="B25" s="339"/>
      <c r="C25" s="340" t="s">
        <v>73</v>
      </c>
      <c r="D25" s="341"/>
      <c r="E25" s="342"/>
      <c r="F25" s="343" t="s">
        <v>74</v>
      </c>
      <c r="G25" s="344"/>
      <c r="H25" s="345"/>
      <c r="I25" s="343" t="s">
        <v>75</v>
      </c>
      <c r="J25" s="345"/>
      <c r="K25" s="346" t="s">
        <v>76</v>
      </c>
    </row>
    <row r="26" spans="1:19" s="356" customFormat="1" ht="32.25" customHeight="1" thickBot="1" x14ac:dyDescent="0.3">
      <c r="A26" s="349"/>
      <c r="B26" s="350" t="s">
        <v>77</v>
      </c>
      <c r="C26" s="351" t="s">
        <v>78</v>
      </c>
      <c r="D26" s="351" t="s">
        <v>79</v>
      </c>
      <c r="E26" s="352" t="s">
        <v>80</v>
      </c>
      <c r="F26" s="351" t="s">
        <v>78</v>
      </c>
      <c r="G26" s="351" t="s">
        <v>79</v>
      </c>
      <c r="H26" s="352" t="s">
        <v>80</v>
      </c>
      <c r="I26" s="353" t="s">
        <v>81</v>
      </c>
      <c r="J26" s="354" t="s">
        <v>74</v>
      </c>
      <c r="K26" s="355" t="s">
        <v>82</v>
      </c>
    </row>
    <row r="27" spans="1:19" s="362" customFormat="1" ht="15.75" customHeight="1" x14ac:dyDescent="0.25">
      <c r="A27" s="495" t="s">
        <v>83</v>
      </c>
      <c r="B27" s="357">
        <v>10</v>
      </c>
      <c r="C27" s="358">
        <v>0</v>
      </c>
      <c r="D27" s="359">
        <v>0</v>
      </c>
      <c r="E27" s="360">
        <f ca="1">SUM(C27:D27)</f>
        <v>0</v>
      </c>
      <c r="F27" s="361">
        <v>0</v>
      </c>
      <c r="G27" s="359">
        <v>0</v>
      </c>
      <c r="H27" s="360">
        <f ca="1">SUM(F27:G27)</f>
        <v>0</v>
      </c>
      <c r="I27" s="361">
        <v>0</v>
      </c>
      <c r="J27" s="359">
        <v>0</v>
      </c>
      <c r="K27" s="360">
        <f ca="1">SUM(I27:J27)</f>
        <v>0</v>
      </c>
      <c r="S27" s="356"/>
    </row>
    <row r="28" spans="1:19" s="362" customFormat="1" ht="15.75" customHeight="1" x14ac:dyDescent="0.25">
      <c r="A28" s="496"/>
      <c r="B28" s="363">
        <v>20</v>
      </c>
      <c r="C28" s="364">
        <v>0</v>
      </c>
      <c r="D28" s="365">
        <v>0</v>
      </c>
      <c r="E28" s="366">
        <f t="shared" ref="E28:E31" ca="1" si="19">SUM(C28:D28)</f>
        <v>0</v>
      </c>
      <c r="F28" s="367">
        <v>0</v>
      </c>
      <c r="G28" s="365">
        <v>0</v>
      </c>
      <c r="H28" s="366">
        <f t="shared" ref="H28:H31" ca="1" si="20">SUM(F28:G28)</f>
        <v>0</v>
      </c>
      <c r="I28" s="367">
        <v>0</v>
      </c>
      <c r="J28" s="365">
        <v>0</v>
      </c>
      <c r="K28" s="366">
        <f t="shared" ref="K28:K31" ca="1" si="21">SUM(I28:J28)</f>
        <v>0</v>
      </c>
      <c r="S28" s="356"/>
    </row>
    <row r="29" spans="1:19" s="362" customFormat="1" ht="15" x14ac:dyDescent="0.25">
      <c r="A29" s="496"/>
      <c r="B29" s="363">
        <v>30</v>
      </c>
      <c r="C29" s="364">
        <v>0</v>
      </c>
      <c r="D29" s="365">
        <v>0</v>
      </c>
      <c r="E29" s="366">
        <f t="shared" ca="1" si="19"/>
        <v>0</v>
      </c>
      <c r="F29" s="367">
        <v>0</v>
      </c>
      <c r="G29" s="365">
        <v>0</v>
      </c>
      <c r="H29" s="366">
        <f t="shared" ca="1" si="20"/>
        <v>0</v>
      </c>
      <c r="I29" s="367">
        <v>0</v>
      </c>
      <c r="J29" s="365">
        <v>0</v>
      </c>
      <c r="K29" s="366">
        <f t="shared" ca="1" si="21"/>
        <v>0</v>
      </c>
      <c r="S29" s="356"/>
    </row>
    <row r="30" spans="1:19" s="362" customFormat="1" ht="15" x14ac:dyDescent="0.25">
      <c r="A30" s="496"/>
      <c r="B30" s="363">
        <v>60</v>
      </c>
      <c r="C30" s="364">
        <v>0</v>
      </c>
      <c r="D30" s="365">
        <v>0</v>
      </c>
      <c r="E30" s="366">
        <f t="shared" ca="1" si="19"/>
        <v>0</v>
      </c>
      <c r="F30" s="367">
        <v>0</v>
      </c>
      <c r="G30" s="365">
        <v>0</v>
      </c>
      <c r="H30" s="366">
        <f t="shared" ca="1" si="20"/>
        <v>0</v>
      </c>
      <c r="I30" s="367">
        <v>0</v>
      </c>
      <c r="J30" s="365">
        <v>0</v>
      </c>
      <c r="K30" s="366">
        <f t="shared" ca="1" si="21"/>
        <v>0</v>
      </c>
      <c r="S30" s="356"/>
    </row>
    <row r="31" spans="1:19" s="362" customFormat="1" ht="15.6" thickBot="1" x14ac:dyDescent="0.3">
      <c r="A31" s="496"/>
      <c r="B31" s="368">
        <v>90</v>
      </c>
      <c r="C31" s="369">
        <v>0</v>
      </c>
      <c r="D31" s="370">
        <v>0</v>
      </c>
      <c r="E31" s="371">
        <f t="shared" ca="1" si="19"/>
        <v>0</v>
      </c>
      <c r="F31" s="372">
        <v>0</v>
      </c>
      <c r="G31" s="370">
        <v>0</v>
      </c>
      <c r="H31" s="371">
        <f t="shared" ca="1" si="20"/>
        <v>0</v>
      </c>
      <c r="I31" s="372">
        <v>0</v>
      </c>
      <c r="J31" s="370">
        <v>0</v>
      </c>
      <c r="K31" s="371">
        <f t="shared" ca="1" si="21"/>
        <v>0</v>
      </c>
      <c r="S31" s="356"/>
    </row>
    <row r="32" spans="1:19" s="362" customFormat="1" ht="15.6" thickBot="1" x14ac:dyDescent="0.3">
      <c r="A32" s="497"/>
      <c r="B32" s="373" t="s">
        <v>80</v>
      </c>
      <c r="C32" s="374">
        <f ca="1">SUM(C27:C31)</f>
        <v>0</v>
      </c>
      <c r="D32" s="375">
        <f t="shared" ref="D32:E32" ca="1" si="22">SUM(D27:D31)</f>
        <v>0</v>
      </c>
      <c r="E32" s="376">
        <f t="shared" ca="1" si="22"/>
        <v>0</v>
      </c>
      <c r="F32" s="374">
        <f ca="1">SUM(F27:F31)</f>
        <v>0</v>
      </c>
      <c r="G32" s="375">
        <f t="shared" ref="G32:H32" ca="1" si="23">SUM(G27:G31)</f>
        <v>0</v>
      </c>
      <c r="H32" s="376">
        <f t="shared" ca="1" si="23"/>
        <v>0</v>
      </c>
      <c r="I32" s="377">
        <f ca="1">SUM(I27:I31)</f>
        <v>0</v>
      </c>
      <c r="J32" s="375">
        <f ca="1">SUM(J27:J31)</f>
        <v>0</v>
      </c>
      <c r="K32" s="376">
        <f t="shared" ref="K32" ca="1" si="24">SUM(K27:K31)</f>
        <v>0</v>
      </c>
      <c r="S32" s="356"/>
    </row>
    <row r="33" spans="1:19" s="362" customFormat="1" ht="15.75" customHeight="1" x14ac:dyDescent="0.25">
      <c r="A33" s="495" t="s">
        <v>84</v>
      </c>
      <c r="B33" s="357">
        <v>30</v>
      </c>
      <c r="C33" s="358">
        <v>0</v>
      </c>
      <c r="D33" s="359">
        <v>0</v>
      </c>
      <c r="E33" s="360">
        <f t="shared" ref="E33:E35" ca="1" si="25">SUM(C33:D33)</f>
        <v>0</v>
      </c>
      <c r="F33" s="358">
        <v>0</v>
      </c>
      <c r="G33" s="359">
        <v>0</v>
      </c>
      <c r="H33" s="360">
        <f t="shared" ref="H33:H35" ca="1" si="26">SUM(F33:G33)</f>
        <v>0</v>
      </c>
      <c r="I33" s="361">
        <v>0</v>
      </c>
      <c r="J33" s="359">
        <v>0</v>
      </c>
      <c r="K33" s="360">
        <f t="shared" ref="K33:K35" ca="1" si="27">SUM(I33:J33)</f>
        <v>0</v>
      </c>
      <c r="S33" s="356"/>
    </row>
    <row r="34" spans="1:19" s="362" customFormat="1" ht="15.75" customHeight="1" x14ac:dyDescent="0.25">
      <c r="A34" s="496"/>
      <c r="B34" s="378">
        <v>60</v>
      </c>
      <c r="C34" s="379">
        <v>0</v>
      </c>
      <c r="D34" s="380">
        <v>0</v>
      </c>
      <c r="E34" s="381">
        <f t="shared" ca="1" si="25"/>
        <v>0</v>
      </c>
      <c r="F34" s="379">
        <v>0</v>
      </c>
      <c r="G34" s="380">
        <v>0</v>
      </c>
      <c r="H34" s="381">
        <f t="shared" ca="1" si="26"/>
        <v>0</v>
      </c>
      <c r="I34" s="382">
        <v>0</v>
      </c>
      <c r="J34" s="380">
        <v>0</v>
      </c>
      <c r="K34" s="381">
        <f t="shared" ca="1" si="27"/>
        <v>0</v>
      </c>
      <c r="S34" s="356"/>
    </row>
    <row r="35" spans="1:19" s="362" customFormat="1" ht="15.6" thickBot="1" x14ac:dyDescent="0.3">
      <c r="A35" s="496"/>
      <c r="B35" s="368">
        <v>90</v>
      </c>
      <c r="C35" s="369">
        <v>0</v>
      </c>
      <c r="D35" s="370">
        <v>0</v>
      </c>
      <c r="E35" s="371">
        <f t="shared" ca="1" si="25"/>
        <v>0</v>
      </c>
      <c r="F35" s="369">
        <v>0</v>
      </c>
      <c r="G35" s="370">
        <v>0</v>
      </c>
      <c r="H35" s="371">
        <f t="shared" ca="1" si="26"/>
        <v>0</v>
      </c>
      <c r="I35" s="372">
        <v>1</v>
      </c>
      <c r="J35" s="370">
        <v>2</v>
      </c>
      <c r="K35" s="371">
        <f t="shared" ca="1" si="27"/>
        <v>3</v>
      </c>
      <c r="S35" s="356"/>
    </row>
    <row r="36" spans="1:19" s="362" customFormat="1" ht="15.6" thickBot="1" x14ac:dyDescent="0.3">
      <c r="A36" s="497"/>
      <c r="B36" s="383" t="s">
        <v>80</v>
      </c>
      <c r="C36" s="384">
        <f ca="1">SUM(C33:C35)</f>
        <v>0</v>
      </c>
      <c r="D36" s="385">
        <f t="shared" ref="D36:E36" ca="1" si="28">SUM(D33:D35)</f>
        <v>0</v>
      </c>
      <c r="E36" s="386">
        <f t="shared" ca="1" si="28"/>
        <v>0</v>
      </c>
      <c r="F36" s="384">
        <f ca="1">SUM(F33:F35)</f>
        <v>0</v>
      </c>
      <c r="G36" s="385">
        <f t="shared" ref="G36:H36" ca="1" si="29">SUM(G33:G35)</f>
        <v>0</v>
      </c>
      <c r="H36" s="386">
        <f t="shared" ca="1" si="29"/>
        <v>0</v>
      </c>
      <c r="I36" s="387">
        <f ca="1">SUM(I33:I35)</f>
        <v>1</v>
      </c>
      <c r="J36" s="385">
        <f ca="1">SUM(J33:J35)</f>
        <v>2</v>
      </c>
      <c r="K36" s="386">
        <f t="shared" ref="K36" ca="1" si="30">SUM(K33:K35)</f>
        <v>3</v>
      </c>
      <c r="S36" s="356"/>
    </row>
    <row r="37" spans="1:19" s="362" customFormat="1" ht="15.75" customHeight="1" x14ac:dyDescent="0.25">
      <c r="A37" s="495" t="s">
        <v>85</v>
      </c>
      <c r="B37" s="357">
        <v>30</v>
      </c>
      <c r="C37" s="358">
        <v>0</v>
      </c>
      <c r="D37" s="359">
        <v>0</v>
      </c>
      <c r="E37" s="360">
        <f t="shared" ref="E37:E39" ca="1" si="31">SUM(C37:D37)</f>
        <v>0</v>
      </c>
      <c r="F37" s="358">
        <v>0</v>
      </c>
      <c r="G37" s="359">
        <v>0</v>
      </c>
      <c r="H37" s="360">
        <f t="shared" ref="H37:H39" ca="1" si="32">SUM(F37:G37)</f>
        <v>0</v>
      </c>
      <c r="I37" s="361">
        <v>0</v>
      </c>
      <c r="J37" s="359">
        <v>0</v>
      </c>
      <c r="K37" s="360">
        <f t="shared" ref="K37:K39" ca="1" si="33">SUM(I37:J37)</f>
        <v>0</v>
      </c>
      <c r="S37" s="356"/>
    </row>
    <row r="38" spans="1:19" s="362" customFormat="1" ht="15.75" customHeight="1" x14ac:dyDescent="0.25">
      <c r="A38" s="496"/>
      <c r="B38" s="378">
        <v>60</v>
      </c>
      <c r="C38" s="379">
        <v>0</v>
      </c>
      <c r="D38" s="380">
        <v>0</v>
      </c>
      <c r="E38" s="381">
        <f t="shared" ca="1" si="31"/>
        <v>0</v>
      </c>
      <c r="F38" s="379">
        <v>0</v>
      </c>
      <c r="G38" s="380">
        <v>0</v>
      </c>
      <c r="H38" s="381">
        <f t="shared" ca="1" si="32"/>
        <v>0</v>
      </c>
      <c r="I38" s="382">
        <v>3</v>
      </c>
      <c r="J38" s="380">
        <v>0</v>
      </c>
      <c r="K38" s="381">
        <f t="shared" ca="1" si="33"/>
        <v>3</v>
      </c>
      <c r="S38" s="356"/>
    </row>
    <row r="39" spans="1:19" s="362" customFormat="1" ht="15.6" thickBot="1" x14ac:dyDescent="0.3">
      <c r="A39" s="496"/>
      <c r="B39" s="368">
        <v>90</v>
      </c>
      <c r="C39" s="369">
        <v>0</v>
      </c>
      <c r="D39" s="370">
        <v>0</v>
      </c>
      <c r="E39" s="371">
        <f t="shared" ca="1" si="31"/>
        <v>0</v>
      </c>
      <c r="F39" s="369">
        <v>0</v>
      </c>
      <c r="G39" s="370">
        <v>0</v>
      </c>
      <c r="H39" s="371">
        <f t="shared" ca="1" si="32"/>
        <v>0</v>
      </c>
      <c r="I39" s="372">
        <v>0</v>
      </c>
      <c r="J39" s="370">
        <v>0</v>
      </c>
      <c r="K39" s="371">
        <f t="shared" ca="1" si="33"/>
        <v>0</v>
      </c>
    </row>
    <row r="40" spans="1:19" s="362" customFormat="1" ht="15.6" thickBot="1" x14ac:dyDescent="0.3">
      <c r="A40" s="497"/>
      <c r="B40" s="388" t="s">
        <v>80</v>
      </c>
      <c r="C40" s="389">
        <f ca="1">SUM(C37:C39)</f>
        <v>0</v>
      </c>
      <c r="D40" s="390">
        <f t="shared" ref="D40:E40" ca="1" si="34">SUM(D37:D39)</f>
        <v>0</v>
      </c>
      <c r="E40" s="391">
        <f t="shared" ca="1" si="34"/>
        <v>0</v>
      </c>
      <c r="F40" s="389">
        <f ca="1">SUM(F37:F39)</f>
        <v>0</v>
      </c>
      <c r="G40" s="390">
        <f t="shared" ref="G40:H40" ca="1" si="35">SUM(G37:G39)</f>
        <v>0</v>
      </c>
      <c r="H40" s="391">
        <f t="shared" ca="1" si="35"/>
        <v>0</v>
      </c>
      <c r="I40" s="392">
        <f ca="1">SUM(I37:I39)</f>
        <v>3</v>
      </c>
      <c r="J40" s="390">
        <f ca="1">SUM(J37:J39)</f>
        <v>0</v>
      </c>
      <c r="K40" s="391">
        <f t="shared" ref="K40" ca="1" si="36">SUM(K37:K39)</f>
        <v>3</v>
      </c>
    </row>
    <row r="41" spans="1:19" s="362" customFormat="1" ht="21.6" thickBot="1" x14ac:dyDescent="0.3">
      <c r="A41" s="393" t="s">
        <v>86</v>
      </c>
      <c r="B41" s="357"/>
      <c r="C41" s="358">
        <v>0</v>
      </c>
      <c r="D41" s="359">
        <v>0</v>
      </c>
      <c r="E41" s="360">
        <f t="shared" ref="E41" ca="1" si="37">SUM(C41:D41)</f>
        <v>0</v>
      </c>
      <c r="F41" s="358">
        <v>0</v>
      </c>
      <c r="G41" s="359">
        <v>0</v>
      </c>
      <c r="H41" s="360">
        <f t="shared" ref="H41" ca="1" si="38">SUM(F41:G41)</f>
        <v>0</v>
      </c>
      <c r="I41" s="361">
        <v>0</v>
      </c>
      <c r="J41" s="359">
        <v>0</v>
      </c>
      <c r="K41" s="360">
        <f t="shared" ref="K41" ca="1" si="39">SUM(I41:J41)</f>
        <v>0</v>
      </c>
    </row>
    <row r="42" spans="1:19" s="399" customFormat="1" ht="15.6" thickBot="1" x14ac:dyDescent="0.3">
      <c r="A42" s="394"/>
      <c r="B42" s="395" t="s">
        <v>87</v>
      </c>
      <c r="C42" s="396">
        <f ca="1">SUM(C41,C40,C36,C32)</f>
        <v>0</v>
      </c>
      <c r="D42" s="397">
        <f t="shared" ref="D42:E42" ca="1" si="40">SUM(D41,D40,D36,D32)</f>
        <v>0</v>
      </c>
      <c r="E42" s="396">
        <f t="shared" ca="1" si="40"/>
        <v>0</v>
      </c>
      <c r="F42" s="396">
        <f ca="1">SUM(F41,F40,F36,F32)</f>
        <v>0</v>
      </c>
      <c r="G42" s="397">
        <f t="shared" ref="G42:H42" ca="1" si="41">SUM(G41,G40,G36,G32)</f>
        <v>0</v>
      </c>
      <c r="H42" s="396">
        <f t="shared" ca="1" si="41"/>
        <v>0</v>
      </c>
      <c r="I42" s="396">
        <f ca="1">SUM(I41,I40,I36,I32)</f>
        <v>4</v>
      </c>
      <c r="J42" s="397">
        <f t="shared" ref="J42:K42" ca="1" si="42">SUM(J41,J40,J36,J32)</f>
        <v>2</v>
      </c>
      <c r="K42" s="398">
        <f t="shared" ca="1" si="42"/>
        <v>6</v>
      </c>
    </row>
    <row r="43" spans="1:19" s="403" customFormat="1" ht="15.6" thickBot="1" x14ac:dyDescent="0.3">
      <c r="A43" s="349"/>
      <c r="B43" s="395" t="s">
        <v>88</v>
      </c>
      <c r="C43" s="400">
        <f ca="1">IFERROR(C42/(C42+F42), 0)</f>
        <v>0</v>
      </c>
      <c r="D43" s="400">
        <f ca="1">IFERROR(D42/(D42+G42), 0)</f>
        <v>0</v>
      </c>
      <c r="E43" s="401"/>
      <c r="F43" s="400">
        <f ca="1">IFERROR(F42/(C42+F42), 0)</f>
        <v>0</v>
      </c>
      <c r="G43" s="400">
        <f ca="1">IFERROR(G42/(G42+D42), 0)</f>
        <v>0</v>
      </c>
      <c r="H43" s="401"/>
      <c r="I43" s="400">
        <f ca="1">IFERROR(I42/K42, 0)</f>
        <v>0.66666666666666663</v>
      </c>
      <c r="J43" s="400">
        <f ca="1">IFERROR(J42/K42, 0)</f>
        <v>0.33333333333333331</v>
      </c>
      <c r="K43" s="402"/>
    </row>
    <row r="45" spans="1:19" ht="13.8" thickBot="1" x14ac:dyDescent="0.3"/>
    <row r="46" spans="1:19" ht="21" thickBot="1" x14ac:dyDescent="0.4">
      <c r="A46" s="333"/>
      <c r="B46" s="333"/>
      <c r="C46" s="334" t="s">
        <v>132</v>
      </c>
      <c r="D46" s="335"/>
      <c r="E46" s="335"/>
      <c r="F46" s="335"/>
      <c r="G46" s="335"/>
      <c r="H46" s="335"/>
      <c r="I46" s="335"/>
      <c r="J46" s="335"/>
      <c r="K46" s="336"/>
    </row>
    <row r="47" spans="1:19" ht="15.6" thickBot="1" x14ac:dyDescent="0.3">
      <c r="A47" s="339"/>
      <c r="B47" s="339"/>
      <c r="C47" s="340" t="s">
        <v>73</v>
      </c>
      <c r="D47" s="341"/>
      <c r="E47" s="342"/>
      <c r="F47" s="343" t="s">
        <v>74</v>
      </c>
      <c r="G47" s="344"/>
      <c r="H47" s="345"/>
      <c r="I47" s="343" t="s">
        <v>75</v>
      </c>
      <c r="J47" s="345"/>
      <c r="K47" s="346" t="s">
        <v>76</v>
      </c>
    </row>
    <row r="48" spans="1:19" ht="30.6" thickBot="1" x14ac:dyDescent="0.3">
      <c r="A48" s="349"/>
      <c r="B48" s="350" t="s">
        <v>77</v>
      </c>
      <c r="C48" s="351" t="s">
        <v>78</v>
      </c>
      <c r="D48" s="351" t="s">
        <v>79</v>
      </c>
      <c r="E48" s="352" t="s">
        <v>80</v>
      </c>
      <c r="F48" s="351" t="s">
        <v>78</v>
      </c>
      <c r="G48" s="351" t="s">
        <v>79</v>
      </c>
      <c r="H48" s="352" t="s">
        <v>80</v>
      </c>
      <c r="I48" s="353" t="s">
        <v>81</v>
      </c>
      <c r="J48" s="354" t="s">
        <v>74</v>
      </c>
      <c r="K48" s="355" t="s">
        <v>82</v>
      </c>
    </row>
    <row r="49" spans="1:11" ht="15" x14ac:dyDescent="0.25">
      <c r="A49" s="495" t="s">
        <v>83</v>
      </c>
      <c r="B49" s="357">
        <v>1</v>
      </c>
      <c r="C49" s="358">
        <v>0</v>
      </c>
      <c r="D49" s="359">
        <v>0</v>
      </c>
      <c r="E49" s="360">
        <f ca="1">SUM(C49:D49)</f>
        <v>0</v>
      </c>
      <c r="F49" s="361">
        <v>0</v>
      </c>
      <c r="G49" s="359">
        <v>0</v>
      </c>
      <c r="H49" s="360">
        <f ca="1">SUM(F49:G49)</f>
        <v>0</v>
      </c>
      <c r="I49" s="361">
        <v>0</v>
      </c>
      <c r="J49" s="359">
        <v>0</v>
      </c>
      <c r="K49" s="360">
        <f ca="1">SUM(I49:J49)</f>
        <v>0</v>
      </c>
    </row>
    <row r="50" spans="1:11" ht="15" x14ac:dyDescent="0.25">
      <c r="A50" s="496"/>
      <c r="B50" s="363">
        <v>1.5</v>
      </c>
      <c r="C50" s="364">
        <v>0</v>
      </c>
      <c r="D50" s="365">
        <v>0</v>
      </c>
      <c r="E50" s="366">
        <f t="shared" ref="E50:E57" ca="1" si="43">SUM(C50:D50)</f>
        <v>0</v>
      </c>
      <c r="F50" s="367">
        <v>0</v>
      </c>
      <c r="G50" s="365">
        <v>0</v>
      </c>
      <c r="H50" s="366">
        <f t="shared" ref="H50:H57" ca="1" si="44">SUM(F50:G50)</f>
        <v>0</v>
      </c>
      <c r="I50" s="367">
        <v>0</v>
      </c>
      <c r="J50" s="365">
        <v>0</v>
      </c>
      <c r="K50" s="366">
        <f t="shared" ref="K50:K57" ca="1" si="45">SUM(I50:J50)</f>
        <v>0</v>
      </c>
    </row>
    <row r="51" spans="1:11" ht="15" x14ac:dyDescent="0.25">
      <c r="A51" s="496"/>
      <c r="B51" s="363">
        <v>2</v>
      </c>
      <c r="C51" s="364">
        <v>0</v>
      </c>
      <c r="D51" s="365">
        <v>0</v>
      </c>
      <c r="E51" s="366">
        <f t="shared" ca="1" si="43"/>
        <v>0</v>
      </c>
      <c r="F51" s="367">
        <v>1</v>
      </c>
      <c r="G51" s="365">
        <v>0</v>
      </c>
      <c r="H51" s="366">
        <f t="shared" ca="1" si="44"/>
        <v>1</v>
      </c>
      <c r="I51" s="367">
        <v>0</v>
      </c>
      <c r="J51" s="365">
        <v>0</v>
      </c>
      <c r="K51" s="366">
        <f t="shared" ca="1" si="45"/>
        <v>0</v>
      </c>
    </row>
    <row r="52" spans="1:11" ht="15" x14ac:dyDescent="0.25">
      <c r="A52" s="496"/>
      <c r="B52" s="363">
        <v>3</v>
      </c>
      <c r="C52" s="364">
        <v>0</v>
      </c>
      <c r="D52" s="365">
        <v>1</v>
      </c>
      <c r="E52" s="366">
        <f t="shared" ca="1" si="43"/>
        <v>1</v>
      </c>
      <c r="F52" s="367">
        <v>1</v>
      </c>
      <c r="G52" s="365">
        <v>0</v>
      </c>
      <c r="H52" s="366">
        <f t="shared" ca="1" si="44"/>
        <v>1</v>
      </c>
      <c r="I52" s="367">
        <v>0</v>
      </c>
      <c r="J52" s="365">
        <v>0</v>
      </c>
      <c r="K52" s="366">
        <f t="shared" ca="1" si="45"/>
        <v>0</v>
      </c>
    </row>
    <row r="53" spans="1:11" ht="15" x14ac:dyDescent="0.25">
      <c r="A53" s="496"/>
      <c r="B53" s="363">
        <v>4</v>
      </c>
      <c r="C53" s="364">
        <v>1</v>
      </c>
      <c r="D53" s="365">
        <v>0</v>
      </c>
      <c r="E53" s="366">
        <f t="shared" ca="1" si="43"/>
        <v>1</v>
      </c>
      <c r="F53" s="367">
        <v>5</v>
      </c>
      <c r="G53" s="365">
        <v>4</v>
      </c>
      <c r="H53" s="366">
        <f t="shared" ca="1" si="44"/>
        <v>9</v>
      </c>
      <c r="I53" s="367">
        <v>1</v>
      </c>
      <c r="J53" s="365">
        <v>0</v>
      </c>
      <c r="K53" s="366">
        <f t="shared" ca="1" si="45"/>
        <v>1</v>
      </c>
    </row>
    <row r="54" spans="1:11" ht="15" x14ac:dyDescent="0.25">
      <c r="A54" s="496"/>
      <c r="B54" s="363">
        <v>5</v>
      </c>
      <c r="C54" s="364">
        <v>0</v>
      </c>
      <c r="D54" s="365">
        <v>0</v>
      </c>
      <c r="E54" s="366">
        <f t="shared" ca="1" si="43"/>
        <v>0</v>
      </c>
      <c r="F54" s="367">
        <v>0</v>
      </c>
      <c r="G54" s="365">
        <v>0</v>
      </c>
      <c r="H54" s="366">
        <f t="shared" ca="1" si="44"/>
        <v>0</v>
      </c>
      <c r="I54" s="367">
        <v>0</v>
      </c>
      <c r="J54" s="365">
        <v>0</v>
      </c>
      <c r="K54" s="366">
        <f t="shared" ca="1" si="45"/>
        <v>0</v>
      </c>
    </row>
    <row r="55" spans="1:11" ht="15" x14ac:dyDescent="0.25">
      <c r="A55" s="496"/>
      <c r="B55" s="363">
        <v>6</v>
      </c>
      <c r="C55" s="364">
        <v>1</v>
      </c>
      <c r="D55" s="365">
        <v>0</v>
      </c>
      <c r="E55" s="366">
        <f t="shared" ca="1" si="43"/>
        <v>1</v>
      </c>
      <c r="F55" s="367">
        <v>0</v>
      </c>
      <c r="G55" s="365">
        <v>0</v>
      </c>
      <c r="H55" s="366">
        <f t="shared" ca="1" si="44"/>
        <v>0</v>
      </c>
      <c r="I55" s="367">
        <v>0</v>
      </c>
      <c r="J55" s="365">
        <v>0</v>
      </c>
      <c r="K55" s="366">
        <f t="shared" ca="1" si="45"/>
        <v>0</v>
      </c>
    </row>
    <row r="56" spans="1:11" ht="15" x14ac:dyDescent="0.25">
      <c r="A56" s="496"/>
      <c r="B56" s="363">
        <v>7</v>
      </c>
      <c r="C56" s="364">
        <v>0</v>
      </c>
      <c r="D56" s="365">
        <v>0</v>
      </c>
      <c r="E56" s="366">
        <f t="shared" ca="1" si="43"/>
        <v>0</v>
      </c>
      <c r="F56" s="367">
        <v>0</v>
      </c>
      <c r="G56" s="365">
        <v>0</v>
      </c>
      <c r="H56" s="366">
        <f t="shared" ca="1" si="44"/>
        <v>0</v>
      </c>
      <c r="I56" s="367">
        <v>0</v>
      </c>
      <c r="J56" s="365">
        <v>0</v>
      </c>
      <c r="K56" s="366">
        <f t="shared" ca="1" si="45"/>
        <v>0</v>
      </c>
    </row>
    <row r="57" spans="1:11" ht="15.6" thickBot="1" x14ac:dyDescent="0.3">
      <c r="A57" s="496"/>
      <c r="B57" s="363">
        <v>8</v>
      </c>
      <c r="C57" s="364">
        <v>0</v>
      </c>
      <c r="D57" s="365">
        <v>0</v>
      </c>
      <c r="E57" s="366">
        <f t="shared" ca="1" si="43"/>
        <v>0</v>
      </c>
      <c r="F57" s="367">
        <v>0</v>
      </c>
      <c r="G57" s="365">
        <v>0</v>
      </c>
      <c r="H57" s="366">
        <f t="shared" ca="1" si="44"/>
        <v>0</v>
      </c>
      <c r="I57" s="367">
        <v>0</v>
      </c>
      <c r="J57" s="365">
        <v>0</v>
      </c>
      <c r="K57" s="366">
        <f t="shared" ca="1" si="45"/>
        <v>0</v>
      </c>
    </row>
    <row r="58" spans="1:11" ht="15.6" thickBot="1" x14ac:dyDescent="0.3">
      <c r="A58" s="497"/>
      <c r="B58" s="404" t="s">
        <v>80</v>
      </c>
      <c r="C58" s="405">
        <f ca="1">SUM(C49:C57)</f>
        <v>2</v>
      </c>
      <c r="D58" s="406">
        <f t="shared" ref="D58:K58" ca="1" si="46">SUM(D49:D57)</f>
        <v>1</v>
      </c>
      <c r="E58" s="407">
        <f t="shared" ca="1" si="46"/>
        <v>3</v>
      </c>
      <c r="F58" s="405">
        <f t="shared" ca="1" si="46"/>
        <v>7</v>
      </c>
      <c r="G58" s="406">
        <f t="shared" ca="1" si="46"/>
        <v>4</v>
      </c>
      <c r="H58" s="407">
        <f t="shared" ca="1" si="46"/>
        <v>11</v>
      </c>
      <c r="I58" s="408">
        <f t="shared" ca="1" si="46"/>
        <v>1</v>
      </c>
      <c r="J58" s="406">
        <f t="shared" ca="1" si="46"/>
        <v>0</v>
      </c>
      <c r="K58" s="407">
        <f t="shared" ca="1" si="46"/>
        <v>1</v>
      </c>
    </row>
    <row r="59" spans="1:11" ht="15" x14ac:dyDescent="0.25">
      <c r="A59" s="495" t="s">
        <v>84</v>
      </c>
      <c r="B59" s="357">
        <v>1</v>
      </c>
      <c r="C59" s="358">
        <v>0</v>
      </c>
      <c r="D59" s="359">
        <v>0</v>
      </c>
      <c r="E59" s="360">
        <f ca="1">SUM(C59:D59)</f>
        <v>0</v>
      </c>
      <c r="F59" s="358">
        <v>0</v>
      </c>
      <c r="G59" s="359">
        <v>0</v>
      </c>
      <c r="H59" s="360">
        <f ca="1">SUM(F59:G59)</f>
        <v>0</v>
      </c>
      <c r="I59" s="361">
        <v>0</v>
      </c>
      <c r="J59" s="359">
        <v>0</v>
      </c>
      <c r="K59" s="360">
        <f ca="1">SUM(I59:J59)</f>
        <v>0</v>
      </c>
    </row>
    <row r="60" spans="1:11" ht="15" x14ac:dyDescent="0.25">
      <c r="A60" s="496"/>
      <c r="B60" s="363">
        <v>1.5</v>
      </c>
      <c r="C60" s="379">
        <v>0</v>
      </c>
      <c r="D60" s="380">
        <v>0</v>
      </c>
      <c r="E60" s="381">
        <f t="shared" ref="E60:E67" ca="1" si="47">SUM(C60:D60)</f>
        <v>0</v>
      </c>
      <c r="F60" s="379">
        <v>0</v>
      </c>
      <c r="G60" s="380">
        <v>0</v>
      </c>
      <c r="H60" s="381">
        <f t="shared" ref="H60:H67" ca="1" si="48">SUM(F60:G60)</f>
        <v>0</v>
      </c>
      <c r="I60" s="382">
        <v>0</v>
      </c>
      <c r="J60" s="380">
        <v>0</v>
      </c>
      <c r="K60" s="381">
        <f t="shared" ref="K60:K67" ca="1" si="49">SUM(I60:J60)</f>
        <v>0</v>
      </c>
    </row>
    <row r="61" spans="1:11" ht="15" x14ac:dyDescent="0.25">
      <c r="A61" s="496"/>
      <c r="B61" s="363">
        <v>2</v>
      </c>
      <c r="C61" s="379">
        <v>0</v>
      </c>
      <c r="D61" s="380">
        <v>0</v>
      </c>
      <c r="E61" s="381">
        <f t="shared" ca="1" si="47"/>
        <v>0</v>
      </c>
      <c r="F61" s="379">
        <v>0</v>
      </c>
      <c r="G61" s="380">
        <v>0</v>
      </c>
      <c r="H61" s="381">
        <f t="shared" ca="1" si="48"/>
        <v>0</v>
      </c>
      <c r="I61" s="382">
        <v>1</v>
      </c>
      <c r="J61" s="380">
        <v>0</v>
      </c>
      <c r="K61" s="381">
        <f t="shared" ca="1" si="49"/>
        <v>1</v>
      </c>
    </row>
    <row r="62" spans="1:11" ht="15" x14ac:dyDescent="0.25">
      <c r="A62" s="496"/>
      <c r="B62" s="363">
        <v>3</v>
      </c>
      <c r="C62" s="379">
        <v>0</v>
      </c>
      <c r="D62" s="380">
        <v>0</v>
      </c>
      <c r="E62" s="381">
        <f t="shared" ca="1" si="47"/>
        <v>0</v>
      </c>
      <c r="F62" s="379">
        <v>0</v>
      </c>
      <c r="G62" s="380">
        <v>0</v>
      </c>
      <c r="H62" s="381">
        <f t="shared" ca="1" si="48"/>
        <v>0</v>
      </c>
      <c r="I62" s="382">
        <v>0</v>
      </c>
      <c r="J62" s="380">
        <v>0</v>
      </c>
      <c r="K62" s="381">
        <f t="shared" ca="1" si="49"/>
        <v>0</v>
      </c>
    </row>
    <row r="63" spans="1:11" ht="15" x14ac:dyDescent="0.25">
      <c r="A63" s="496"/>
      <c r="B63" s="363">
        <v>4</v>
      </c>
      <c r="C63" s="379">
        <v>0</v>
      </c>
      <c r="D63" s="380">
        <v>0</v>
      </c>
      <c r="E63" s="381">
        <f t="shared" ca="1" si="47"/>
        <v>0</v>
      </c>
      <c r="F63" s="379">
        <v>0</v>
      </c>
      <c r="G63" s="380">
        <v>0</v>
      </c>
      <c r="H63" s="381">
        <f t="shared" ca="1" si="48"/>
        <v>0</v>
      </c>
      <c r="I63" s="382">
        <v>0</v>
      </c>
      <c r="J63" s="380">
        <v>0</v>
      </c>
      <c r="K63" s="381">
        <f t="shared" ca="1" si="49"/>
        <v>0</v>
      </c>
    </row>
    <row r="64" spans="1:11" ht="15" x14ac:dyDescent="0.25">
      <c r="A64" s="496"/>
      <c r="B64" s="363">
        <v>5</v>
      </c>
      <c r="C64" s="379">
        <v>0</v>
      </c>
      <c r="D64" s="380">
        <v>0</v>
      </c>
      <c r="E64" s="381">
        <f t="shared" ca="1" si="47"/>
        <v>0</v>
      </c>
      <c r="F64" s="379">
        <v>0</v>
      </c>
      <c r="G64" s="380">
        <v>0</v>
      </c>
      <c r="H64" s="381">
        <f t="shared" ca="1" si="48"/>
        <v>0</v>
      </c>
      <c r="I64" s="382">
        <v>0</v>
      </c>
      <c r="J64" s="380">
        <v>0</v>
      </c>
      <c r="K64" s="381">
        <f t="shared" ca="1" si="49"/>
        <v>0</v>
      </c>
    </row>
    <row r="65" spans="1:11" ht="15" x14ac:dyDescent="0.25">
      <c r="A65" s="496"/>
      <c r="B65" s="363">
        <v>6</v>
      </c>
      <c r="C65" s="379">
        <v>0</v>
      </c>
      <c r="D65" s="380">
        <v>0</v>
      </c>
      <c r="E65" s="381">
        <f t="shared" ca="1" si="47"/>
        <v>0</v>
      </c>
      <c r="F65" s="379">
        <v>0</v>
      </c>
      <c r="G65" s="380">
        <v>0</v>
      </c>
      <c r="H65" s="381">
        <f t="shared" ca="1" si="48"/>
        <v>0</v>
      </c>
      <c r="I65" s="382">
        <v>0</v>
      </c>
      <c r="J65" s="380">
        <v>0</v>
      </c>
      <c r="K65" s="381">
        <f t="shared" ca="1" si="49"/>
        <v>0</v>
      </c>
    </row>
    <row r="66" spans="1:11" ht="15" x14ac:dyDescent="0.25">
      <c r="A66" s="496"/>
      <c r="B66" s="363">
        <v>7</v>
      </c>
      <c r="C66" s="379">
        <v>0</v>
      </c>
      <c r="D66" s="380">
        <v>0</v>
      </c>
      <c r="E66" s="381">
        <f t="shared" ca="1" si="47"/>
        <v>0</v>
      </c>
      <c r="F66" s="379">
        <v>0</v>
      </c>
      <c r="G66" s="380">
        <v>0</v>
      </c>
      <c r="H66" s="381">
        <f t="shared" ca="1" si="48"/>
        <v>0</v>
      </c>
      <c r="I66" s="382">
        <v>0</v>
      </c>
      <c r="J66" s="380">
        <v>0</v>
      </c>
      <c r="K66" s="381">
        <f t="shared" ca="1" si="49"/>
        <v>0</v>
      </c>
    </row>
    <row r="67" spans="1:11" ht="15.6" thickBot="1" x14ac:dyDescent="0.3">
      <c r="A67" s="496"/>
      <c r="B67" s="363">
        <v>8</v>
      </c>
      <c r="C67" s="364">
        <v>0</v>
      </c>
      <c r="D67" s="365">
        <v>0</v>
      </c>
      <c r="E67" s="366">
        <f t="shared" ca="1" si="47"/>
        <v>0</v>
      </c>
      <c r="F67" s="367">
        <v>0</v>
      </c>
      <c r="G67" s="365">
        <v>0</v>
      </c>
      <c r="H67" s="366">
        <f t="shared" ca="1" si="48"/>
        <v>0</v>
      </c>
      <c r="I67" s="367">
        <v>0</v>
      </c>
      <c r="J67" s="365">
        <v>0</v>
      </c>
      <c r="K67" s="366">
        <f t="shared" ca="1" si="49"/>
        <v>0</v>
      </c>
    </row>
    <row r="68" spans="1:11" ht="15.6" thickBot="1" x14ac:dyDescent="0.3">
      <c r="A68" s="497"/>
      <c r="B68" s="404" t="s">
        <v>80</v>
      </c>
      <c r="C68" s="405">
        <f ca="1">SUM(C59:C67)</f>
        <v>0</v>
      </c>
      <c r="D68" s="406">
        <f t="shared" ref="D68" ca="1" si="50">SUM(D59:D67)</f>
        <v>0</v>
      </c>
      <c r="E68" s="407">
        <f t="shared" ref="E68" ca="1" si="51">SUM(E59:E67)</f>
        <v>0</v>
      </c>
      <c r="F68" s="405">
        <f t="shared" ref="F68" ca="1" si="52">SUM(F59:F67)</f>
        <v>0</v>
      </c>
      <c r="G68" s="406">
        <f t="shared" ref="G68" ca="1" si="53">SUM(G59:G67)</f>
        <v>0</v>
      </c>
      <c r="H68" s="407">
        <f t="shared" ref="H68" ca="1" si="54">SUM(H59:H67)</f>
        <v>0</v>
      </c>
      <c r="I68" s="408">
        <f t="shared" ref="I68" ca="1" si="55">SUM(I59:I67)</f>
        <v>1</v>
      </c>
      <c r="J68" s="406">
        <f t="shared" ref="J68" ca="1" si="56">SUM(J59:J67)</f>
        <v>0</v>
      </c>
      <c r="K68" s="407">
        <f t="shared" ref="K68" ca="1" si="57">SUM(K59:K67)</f>
        <v>1</v>
      </c>
    </row>
    <row r="69" spans="1:11" ht="15" x14ac:dyDescent="0.25">
      <c r="A69" s="495" t="s">
        <v>85</v>
      </c>
      <c r="B69" s="357">
        <v>1</v>
      </c>
      <c r="C69" s="358">
        <v>0</v>
      </c>
      <c r="D69" s="359">
        <v>0</v>
      </c>
      <c r="E69" s="360">
        <f ca="1">SUM(C69:D69)</f>
        <v>0</v>
      </c>
      <c r="F69" s="358">
        <v>0</v>
      </c>
      <c r="G69" s="359">
        <v>0</v>
      </c>
      <c r="H69" s="360">
        <f ca="1">SUM(F69:G69)</f>
        <v>0</v>
      </c>
      <c r="I69" s="361">
        <v>0</v>
      </c>
      <c r="J69" s="359">
        <v>0</v>
      </c>
      <c r="K69" s="360">
        <f ca="1">SUM(I69:J69)</f>
        <v>0</v>
      </c>
    </row>
    <row r="70" spans="1:11" ht="15" x14ac:dyDescent="0.25">
      <c r="A70" s="496"/>
      <c r="B70" s="363">
        <v>1.5</v>
      </c>
      <c r="C70" s="379">
        <v>0</v>
      </c>
      <c r="D70" s="380">
        <v>0</v>
      </c>
      <c r="E70" s="381">
        <f t="shared" ref="E70:E77" ca="1" si="58">SUM(C70:D70)</f>
        <v>0</v>
      </c>
      <c r="F70" s="379">
        <v>0</v>
      </c>
      <c r="G70" s="380">
        <v>0</v>
      </c>
      <c r="H70" s="381">
        <f t="shared" ref="H70:H77" ca="1" si="59">SUM(F70:G70)</f>
        <v>0</v>
      </c>
      <c r="I70" s="382">
        <v>0</v>
      </c>
      <c r="J70" s="380">
        <v>0</v>
      </c>
      <c r="K70" s="381">
        <f t="shared" ref="K70:K77" ca="1" si="60">SUM(I70:J70)</f>
        <v>0</v>
      </c>
    </row>
    <row r="71" spans="1:11" ht="15" x14ac:dyDescent="0.25">
      <c r="A71" s="496"/>
      <c r="B71" s="363">
        <v>2</v>
      </c>
      <c r="C71" s="379">
        <v>0</v>
      </c>
      <c r="D71" s="380">
        <v>0</v>
      </c>
      <c r="E71" s="381">
        <f t="shared" ca="1" si="58"/>
        <v>0</v>
      </c>
      <c r="F71" s="379">
        <v>0</v>
      </c>
      <c r="G71" s="380">
        <v>0</v>
      </c>
      <c r="H71" s="381">
        <f t="shared" ca="1" si="59"/>
        <v>0</v>
      </c>
      <c r="I71" s="382">
        <v>0</v>
      </c>
      <c r="J71" s="380">
        <v>0</v>
      </c>
      <c r="K71" s="381">
        <f t="shared" ca="1" si="60"/>
        <v>0</v>
      </c>
    </row>
    <row r="72" spans="1:11" ht="15" x14ac:dyDescent="0.25">
      <c r="A72" s="496"/>
      <c r="B72" s="363">
        <v>3</v>
      </c>
      <c r="C72" s="379">
        <v>0</v>
      </c>
      <c r="D72" s="380">
        <v>0</v>
      </c>
      <c r="E72" s="381">
        <f t="shared" ca="1" si="58"/>
        <v>0</v>
      </c>
      <c r="F72" s="379">
        <v>0</v>
      </c>
      <c r="G72" s="380">
        <v>0</v>
      </c>
      <c r="H72" s="381">
        <f t="shared" ca="1" si="59"/>
        <v>0</v>
      </c>
      <c r="I72" s="382">
        <v>0</v>
      </c>
      <c r="J72" s="380">
        <v>0</v>
      </c>
      <c r="K72" s="381">
        <f t="shared" ca="1" si="60"/>
        <v>0</v>
      </c>
    </row>
    <row r="73" spans="1:11" ht="15" x14ac:dyDescent="0.25">
      <c r="A73" s="496"/>
      <c r="B73" s="363">
        <v>4</v>
      </c>
      <c r="C73" s="379">
        <v>0</v>
      </c>
      <c r="D73" s="380">
        <v>0</v>
      </c>
      <c r="E73" s="381">
        <f t="shared" ca="1" si="58"/>
        <v>0</v>
      </c>
      <c r="F73" s="379">
        <v>8</v>
      </c>
      <c r="G73" s="380">
        <v>1</v>
      </c>
      <c r="H73" s="381">
        <f t="shared" ca="1" si="59"/>
        <v>9</v>
      </c>
      <c r="I73" s="382">
        <v>0</v>
      </c>
      <c r="J73" s="380">
        <v>0</v>
      </c>
      <c r="K73" s="381">
        <f t="shared" ca="1" si="60"/>
        <v>0</v>
      </c>
    </row>
    <row r="74" spans="1:11" ht="15" x14ac:dyDescent="0.25">
      <c r="A74" s="496"/>
      <c r="B74" s="363">
        <v>5</v>
      </c>
      <c r="C74" s="379">
        <v>0</v>
      </c>
      <c r="D74" s="380">
        <v>0</v>
      </c>
      <c r="E74" s="381">
        <f t="shared" ca="1" si="58"/>
        <v>0</v>
      </c>
      <c r="F74" s="379">
        <v>0</v>
      </c>
      <c r="G74" s="380">
        <v>0</v>
      </c>
      <c r="H74" s="381">
        <f t="shared" ca="1" si="59"/>
        <v>0</v>
      </c>
      <c r="I74" s="382">
        <v>0</v>
      </c>
      <c r="J74" s="380">
        <v>0</v>
      </c>
      <c r="K74" s="381">
        <f t="shared" ca="1" si="60"/>
        <v>0</v>
      </c>
    </row>
    <row r="75" spans="1:11" ht="15" x14ac:dyDescent="0.25">
      <c r="A75" s="496"/>
      <c r="B75" s="363">
        <v>6</v>
      </c>
      <c r="C75" s="379">
        <v>0</v>
      </c>
      <c r="D75" s="380">
        <v>0</v>
      </c>
      <c r="E75" s="381">
        <f t="shared" ca="1" si="58"/>
        <v>0</v>
      </c>
      <c r="F75" s="379">
        <v>0</v>
      </c>
      <c r="G75" s="380">
        <v>0</v>
      </c>
      <c r="H75" s="381">
        <f t="shared" ca="1" si="59"/>
        <v>0</v>
      </c>
      <c r="I75" s="382">
        <v>0</v>
      </c>
      <c r="J75" s="380">
        <v>0</v>
      </c>
      <c r="K75" s="381">
        <f t="shared" ca="1" si="60"/>
        <v>0</v>
      </c>
    </row>
    <row r="76" spans="1:11" ht="15" x14ac:dyDescent="0.25">
      <c r="A76" s="496"/>
      <c r="B76" s="363">
        <v>7</v>
      </c>
      <c r="C76" s="379">
        <v>0</v>
      </c>
      <c r="D76" s="380">
        <v>0</v>
      </c>
      <c r="E76" s="381">
        <f t="shared" ca="1" si="58"/>
        <v>0</v>
      </c>
      <c r="F76" s="379">
        <v>0</v>
      </c>
      <c r="G76" s="380">
        <v>0</v>
      </c>
      <c r="H76" s="381">
        <f t="shared" ca="1" si="59"/>
        <v>0</v>
      </c>
      <c r="I76" s="382">
        <v>0</v>
      </c>
      <c r="J76" s="380">
        <v>0</v>
      </c>
      <c r="K76" s="381">
        <f t="shared" ca="1" si="60"/>
        <v>0</v>
      </c>
    </row>
    <row r="77" spans="1:11" ht="15" x14ac:dyDescent="0.25">
      <c r="A77" s="496"/>
      <c r="B77" s="363">
        <v>8</v>
      </c>
      <c r="C77" s="364">
        <v>0</v>
      </c>
      <c r="D77" s="365">
        <v>0</v>
      </c>
      <c r="E77" s="366">
        <f t="shared" ca="1" si="58"/>
        <v>0</v>
      </c>
      <c r="F77" s="367">
        <v>0</v>
      </c>
      <c r="G77" s="365">
        <v>0</v>
      </c>
      <c r="H77" s="366">
        <f t="shared" ca="1" si="59"/>
        <v>0</v>
      </c>
      <c r="I77" s="367">
        <v>0</v>
      </c>
      <c r="J77" s="365">
        <v>0</v>
      </c>
      <c r="K77" s="366">
        <f t="shared" ca="1" si="60"/>
        <v>0</v>
      </c>
    </row>
    <row r="78" spans="1:11" ht="15.6" thickBot="1" x14ac:dyDescent="0.3">
      <c r="A78" s="497"/>
      <c r="B78" s="409" t="s">
        <v>80</v>
      </c>
      <c r="C78" s="410">
        <f ca="1">SUM(C69:C77)</f>
        <v>0</v>
      </c>
      <c r="D78" s="411">
        <f t="shared" ref="D78" ca="1" si="61">SUM(D69:D77)</f>
        <v>0</v>
      </c>
      <c r="E78" s="412">
        <f t="shared" ref="E78" ca="1" si="62">SUM(E69:E77)</f>
        <v>0</v>
      </c>
      <c r="F78" s="410">
        <f t="shared" ref="F78" ca="1" si="63">SUM(F69:F77)</f>
        <v>8</v>
      </c>
      <c r="G78" s="411">
        <f t="shared" ref="G78" ca="1" si="64">SUM(G69:G77)</f>
        <v>1</v>
      </c>
      <c r="H78" s="412">
        <f t="shared" ref="H78" ca="1" si="65">SUM(H69:H77)</f>
        <v>9</v>
      </c>
      <c r="I78" s="413">
        <f t="shared" ref="I78" ca="1" si="66">SUM(I69:I77)</f>
        <v>0</v>
      </c>
      <c r="J78" s="411">
        <f t="shared" ref="J78" ca="1" si="67">SUM(J69:J77)</f>
        <v>0</v>
      </c>
      <c r="K78" s="412">
        <f t="shared" ref="K78" ca="1" si="68">SUM(K69:K77)</f>
        <v>0</v>
      </c>
    </row>
    <row r="79" spans="1:11" ht="15.6" thickBot="1" x14ac:dyDescent="0.3">
      <c r="A79" s="394"/>
      <c r="B79" s="395" t="s">
        <v>87</v>
      </c>
      <c r="C79" s="396">
        <f ca="1">SUM(C78,C68,C58)</f>
        <v>2</v>
      </c>
      <c r="D79" s="397">
        <f t="shared" ref="D79:K79" ca="1" si="69">SUM(D78,D68,D58)</f>
        <v>1</v>
      </c>
      <c r="E79" s="396">
        <f t="shared" ca="1" si="69"/>
        <v>3</v>
      </c>
      <c r="F79" s="396">
        <f t="shared" ca="1" si="69"/>
        <v>15</v>
      </c>
      <c r="G79" s="397">
        <f t="shared" ca="1" si="69"/>
        <v>5</v>
      </c>
      <c r="H79" s="396">
        <f t="shared" ca="1" si="69"/>
        <v>20</v>
      </c>
      <c r="I79" s="396">
        <f t="shared" ca="1" si="69"/>
        <v>2</v>
      </c>
      <c r="J79" s="397">
        <f t="shared" ca="1" si="69"/>
        <v>0</v>
      </c>
      <c r="K79" s="398">
        <f t="shared" ca="1" si="69"/>
        <v>2</v>
      </c>
    </row>
    <row r="80" spans="1:11" ht="15.6" thickBot="1" x14ac:dyDescent="0.3">
      <c r="A80" s="349"/>
      <c r="B80" s="395" t="s">
        <v>88</v>
      </c>
      <c r="C80" s="400">
        <f ca="1">IFERROR(C79/E79, 1)</f>
        <v>0.66666666666666663</v>
      </c>
      <c r="D80" s="400">
        <f ca="1">IFERROR(D79/E79, 1)</f>
        <v>0.33333333333333331</v>
      </c>
      <c r="E80" s="401"/>
      <c r="F80" s="400">
        <f ca="1">IFERROR(F79/H79, 1)</f>
        <v>0.75</v>
      </c>
      <c r="G80" s="400">
        <f ca="1">IFERROR(G79/H79, 1)</f>
        <v>0.25</v>
      </c>
      <c r="H80" s="401"/>
      <c r="I80" s="400">
        <f ca="1">IFERROR(I79/K79, 1)</f>
        <v>1</v>
      </c>
      <c r="J80" s="400">
        <f ca="1">IFERROR(J79/K79, 1)</f>
        <v>0</v>
      </c>
      <c r="K80" s="402"/>
    </row>
  </sheetData>
  <mergeCells count="9">
    <mergeCell ref="A49:A58"/>
    <mergeCell ref="A59:A68"/>
    <mergeCell ref="A69:A78"/>
    <mergeCell ref="A6:A11"/>
    <mergeCell ref="A12:A15"/>
    <mergeCell ref="A16:A19"/>
    <mergeCell ref="A27:A32"/>
    <mergeCell ref="A33:A36"/>
    <mergeCell ref="A37:A40"/>
  </mergeCells>
  <printOptions horizontalCentered="1"/>
  <pageMargins left="0" right="0" top="0.75" bottom="0.5" header="0.25" footer="0"/>
  <pageSetup scale="93" fitToHeight="2" orientation="landscape" useFirstPageNumber="1" r:id="rId1"/>
  <headerFooter scaleWithDoc="0">
    <oddHeader>&amp;C&amp;"Cambria,Bold"&amp;16 &amp;12CITY OF SAN RAMON
2017</oddHeader>
    <oddFooter>&amp;L&amp;"Cambria,Bold"&amp;9Prepared by Waste Management 
&amp;F&amp;R&amp;"Cambria,Bold"&amp;9&amp;A
Page &amp;P</oddFooter>
  </headerFooter>
  <rowBreaks count="2" manualBreakCount="2">
    <brk id="23" max="12" man="1"/>
    <brk id="45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P22"/>
  <sheetViews>
    <sheetView view="pageBreakPreview" zoomScale="60" zoomScaleNormal="100" workbookViewId="0">
      <selection activeCell="C15" sqref="C15:M16"/>
    </sheetView>
  </sheetViews>
  <sheetFormatPr defaultRowHeight="13.2" x14ac:dyDescent="0.25"/>
  <cols>
    <col min="1" max="1" width="4.6640625" customWidth="1"/>
    <col min="2" max="2" width="38.44140625" customWidth="1"/>
    <col min="3" max="14" width="10.109375" customWidth="1"/>
  </cols>
  <sheetData>
    <row r="1" spans="1:16" s="416" customFormat="1" ht="28.5" customHeight="1" x14ac:dyDescent="0.45">
      <c r="A1" s="414" t="s">
        <v>89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5"/>
      <c r="P1" s="415"/>
    </row>
    <row r="2" spans="1:16" s="332" customFormat="1" ht="31.8" thickBot="1" x14ac:dyDescent="0.3">
      <c r="B2" s="417" t="s">
        <v>90</v>
      </c>
      <c r="C2" s="418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9"/>
      <c r="P2" s="419"/>
    </row>
    <row r="3" spans="1:16" ht="18.600000000000001" thickBot="1" x14ac:dyDescent="0.3">
      <c r="B3" s="420" t="s">
        <v>91</v>
      </c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2"/>
    </row>
    <row r="4" spans="1:16" ht="15" thickBot="1" x14ac:dyDescent="0.3">
      <c r="B4" s="423" t="s">
        <v>92</v>
      </c>
      <c r="C4" s="424">
        <v>0</v>
      </c>
      <c r="D4" s="424">
        <v>1</v>
      </c>
      <c r="E4" s="424">
        <v>2</v>
      </c>
      <c r="F4" s="424">
        <v>3</v>
      </c>
      <c r="G4" s="424">
        <v>4</v>
      </c>
      <c r="H4" s="424">
        <v>5</v>
      </c>
      <c r="I4" s="424">
        <v>6</v>
      </c>
      <c r="J4" s="424">
        <v>7</v>
      </c>
      <c r="K4" s="424">
        <v>8</v>
      </c>
      <c r="L4" s="424">
        <v>9</v>
      </c>
      <c r="M4" s="424" t="s">
        <v>105</v>
      </c>
      <c r="N4" s="425" t="s">
        <v>80</v>
      </c>
    </row>
    <row r="5" spans="1:16" ht="15" customHeight="1" x14ac:dyDescent="0.3">
      <c r="A5" s="498" t="s">
        <v>93</v>
      </c>
      <c r="B5" s="426" t="s">
        <v>94</v>
      </c>
      <c r="C5" s="427">
        <v>59</v>
      </c>
      <c r="D5" s="427">
        <v>7</v>
      </c>
      <c r="E5" s="427">
        <v>4</v>
      </c>
      <c r="F5" s="427">
        <v>0</v>
      </c>
      <c r="G5" s="427">
        <v>0</v>
      </c>
      <c r="H5" s="427">
        <v>0</v>
      </c>
      <c r="I5" s="427">
        <v>0</v>
      </c>
      <c r="J5" s="427">
        <v>0</v>
      </c>
      <c r="K5" s="427">
        <v>0</v>
      </c>
      <c r="L5" s="427">
        <v>0</v>
      </c>
      <c r="M5" s="427">
        <v>0</v>
      </c>
      <c r="N5" s="428">
        <f ca="1">SUM(C5:M5)</f>
        <v>70</v>
      </c>
    </row>
    <row r="6" spans="1:16" ht="15" thickBot="1" x14ac:dyDescent="0.35">
      <c r="A6" s="499"/>
      <c r="B6" s="429" t="s">
        <v>95</v>
      </c>
      <c r="C6" s="430">
        <v>3</v>
      </c>
      <c r="D6" s="430">
        <v>1</v>
      </c>
      <c r="E6" s="430">
        <v>0</v>
      </c>
      <c r="F6" s="430">
        <v>0</v>
      </c>
      <c r="G6" s="430">
        <v>0</v>
      </c>
      <c r="H6" s="430">
        <v>0</v>
      </c>
      <c r="I6" s="430">
        <v>0</v>
      </c>
      <c r="J6" s="430">
        <v>0</v>
      </c>
      <c r="K6" s="430">
        <v>0</v>
      </c>
      <c r="L6" s="430">
        <v>0</v>
      </c>
      <c r="M6" s="430">
        <v>0</v>
      </c>
      <c r="N6" s="431">
        <f ca="1">SUM(C6:M6)</f>
        <v>4</v>
      </c>
    </row>
    <row r="7" spans="1:16" ht="15" thickBot="1" x14ac:dyDescent="0.35">
      <c r="A7" s="499"/>
      <c r="B7" s="432" t="s">
        <v>96</v>
      </c>
      <c r="C7" s="433">
        <f ca="1">SUM(C5:C6)</f>
        <v>62</v>
      </c>
      <c r="D7" s="433">
        <f t="shared" ref="D7:N7" ca="1" si="0">SUM(D5:D6)</f>
        <v>8</v>
      </c>
      <c r="E7" s="433">
        <f t="shared" ca="1" si="0"/>
        <v>4</v>
      </c>
      <c r="F7" s="433">
        <f t="shared" ca="1" si="0"/>
        <v>0</v>
      </c>
      <c r="G7" s="433">
        <f t="shared" ca="1" si="0"/>
        <v>0</v>
      </c>
      <c r="H7" s="433">
        <f t="shared" ca="1" si="0"/>
        <v>0</v>
      </c>
      <c r="I7" s="433">
        <f t="shared" ca="1" si="0"/>
        <v>0</v>
      </c>
      <c r="J7" s="433">
        <f t="shared" ca="1" si="0"/>
        <v>0</v>
      </c>
      <c r="K7" s="433">
        <f t="shared" ca="1" si="0"/>
        <v>0</v>
      </c>
      <c r="L7" s="433">
        <f t="shared" ca="1" si="0"/>
        <v>0</v>
      </c>
      <c r="M7" s="433">
        <f t="shared" ca="1" si="0"/>
        <v>0</v>
      </c>
      <c r="N7" s="434">
        <f t="shared" ca="1" si="0"/>
        <v>74</v>
      </c>
    </row>
    <row r="8" spans="1:16" ht="15" thickBot="1" x14ac:dyDescent="0.3">
      <c r="A8" s="500"/>
      <c r="B8" s="432" t="s">
        <v>97</v>
      </c>
      <c r="C8" s="435">
        <f ca="1">C7/$N$7</f>
        <v>0.83783783783783783</v>
      </c>
      <c r="D8" s="435">
        <f t="shared" ref="D8:M8" ca="1" si="1">D7/$N$7</f>
        <v>0.10810810810810811</v>
      </c>
      <c r="E8" s="435">
        <f t="shared" ca="1" si="1"/>
        <v>5.4054054054054057E-2</v>
      </c>
      <c r="F8" s="435">
        <f t="shared" ca="1" si="1"/>
        <v>0</v>
      </c>
      <c r="G8" s="435">
        <f t="shared" ca="1" si="1"/>
        <v>0</v>
      </c>
      <c r="H8" s="435">
        <f t="shared" ca="1" si="1"/>
        <v>0</v>
      </c>
      <c r="I8" s="435">
        <f t="shared" ca="1" si="1"/>
        <v>0</v>
      </c>
      <c r="J8" s="435">
        <f t="shared" ca="1" si="1"/>
        <v>0</v>
      </c>
      <c r="K8" s="435">
        <f t="shared" ca="1" si="1"/>
        <v>0</v>
      </c>
      <c r="L8" s="435">
        <f t="shared" ca="1" si="1"/>
        <v>0</v>
      </c>
      <c r="M8" s="435">
        <f t="shared" ca="1" si="1"/>
        <v>0</v>
      </c>
    </row>
    <row r="9" spans="1:16" ht="15" thickBot="1" x14ac:dyDescent="0.3">
      <c r="B9" s="436"/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436"/>
      <c r="N9" s="436"/>
    </row>
    <row r="10" spans="1:16" ht="14.4" x14ac:dyDescent="0.3">
      <c r="A10" s="501" t="s">
        <v>84</v>
      </c>
      <c r="B10" s="426" t="s">
        <v>98</v>
      </c>
      <c r="C10" s="437">
        <v>23</v>
      </c>
      <c r="D10" s="437">
        <v>2</v>
      </c>
      <c r="E10" s="437">
        <v>6</v>
      </c>
      <c r="F10" s="437">
        <v>0</v>
      </c>
      <c r="G10" s="437">
        <v>1</v>
      </c>
      <c r="H10" s="437">
        <v>1</v>
      </c>
      <c r="I10" s="437">
        <v>0</v>
      </c>
      <c r="J10" s="437">
        <v>0</v>
      </c>
      <c r="K10" s="437">
        <v>0</v>
      </c>
      <c r="L10" s="437">
        <v>0</v>
      </c>
      <c r="M10" s="437">
        <v>0</v>
      </c>
      <c r="N10" s="428">
        <f ca="1">SUM(C10:M10)</f>
        <v>33</v>
      </c>
    </row>
    <row r="11" spans="1:16" ht="15" thickBot="1" x14ac:dyDescent="0.35">
      <c r="A11" s="502"/>
      <c r="B11" s="438" t="s">
        <v>99</v>
      </c>
      <c r="C11" s="439">
        <v>0</v>
      </c>
      <c r="D11" s="439">
        <v>0</v>
      </c>
      <c r="E11" s="439">
        <v>0</v>
      </c>
      <c r="F11" s="439">
        <v>0</v>
      </c>
      <c r="G11" s="439">
        <v>0</v>
      </c>
      <c r="H11" s="439">
        <v>0</v>
      </c>
      <c r="I11" s="439">
        <v>0</v>
      </c>
      <c r="J11" s="439">
        <v>0</v>
      </c>
      <c r="K11" s="439">
        <v>0</v>
      </c>
      <c r="L11" s="439">
        <v>0</v>
      </c>
      <c r="M11" s="439">
        <v>0</v>
      </c>
      <c r="N11" s="440">
        <f ca="1">SUM(C11:M11)</f>
        <v>0</v>
      </c>
    </row>
    <row r="12" spans="1:16" ht="15" thickBot="1" x14ac:dyDescent="0.35">
      <c r="A12" s="502"/>
      <c r="B12" s="441" t="s">
        <v>96</v>
      </c>
      <c r="C12" s="442">
        <f ca="1">SUM(C10:C11)</f>
        <v>23</v>
      </c>
      <c r="D12" s="442">
        <f t="shared" ref="D12" ca="1" si="2">SUM(D10:D11)</f>
        <v>2</v>
      </c>
      <c r="E12" s="442">
        <f t="shared" ref="E12" ca="1" si="3">SUM(E10:E11)</f>
        <v>6</v>
      </c>
      <c r="F12" s="442">
        <f t="shared" ref="F12" ca="1" si="4">SUM(F10:F11)</f>
        <v>0</v>
      </c>
      <c r="G12" s="442">
        <f t="shared" ref="G12" ca="1" si="5">SUM(G10:G11)</f>
        <v>1</v>
      </c>
      <c r="H12" s="442">
        <f t="shared" ref="H12" ca="1" si="6">SUM(H10:H11)</f>
        <v>1</v>
      </c>
      <c r="I12" s="442">
        <f t="shared" ref="I12" ca="1" si="7">SUM(I10:I11)</f>
        <v>0</v>
      </c>
      <c r="J12" s="442">
        <f t="shared" ref="J12" ca="1" si="8">SUM(J10:J11)</f>
        <v>0</v>
      </c>
      <c r="K12" s="442">
        <f t="shared" ref="K12" ca="1" si="9">SUM(K10:K11)</f>
        <v>0</v>
      </c>
      <c r="L12" s="442">
        <f t="shared" ref="L12" ca="1" si="10">SUM(L10:L11)</f>
        <v>0</v>
      </c>
      <c r="M12" s="442">
        <f t="shared" ref="M12" ca="1" si="11">SUM(M10:M11)</f>
        <v>0</v>
      </c>
      <c r="N12" s="443">
        <f t="shared" ref="N12" ca="1" si="12">SUM(N10:N11)</f>
        <v>33</v>
      </c>
    </row>
    <row r="13" spans="1:16" ht="15" thickBot="1" x14ac:dyDescent="0.3">
      <c r="A13" s="503"/>
      <c r="B13" s="441" t="s">
        <v>97</v>
      </c>
      <c r="C13" s="444">
        <f ca="1">C12/$N$12</f>
        <v>0.69696969696969702</v>
      </c>
      <c r="D13" s="444">
        <f t="shared" ref="D13:M13" ca="1" si="13">D12/$N$12</f>
        <v>6.0606060606060608E-2</v>
      </c>
      <c r="E13" s="444">
        <f t="shared" ca="1" si="13"/>
        <v>0.18181818181818182</v>
      </c>
      <c r="F13" s="444">
        <f t="shared" ca="1" si="13"/>
        <v>0</v>
      </c>
      <c r="G13" s="444">
        <f t="shared" ca="1" si="13"/>
        <v>3.0303030303030304E-2</v>
      </c>
      <c r="H13" s="444">
        <f t="shared" ca="1" si="13"/>
        <v>3.0303030303030304E-2</v>
      </c>
      <c r="I13" s="444">
        <f t="shared" ca="1" si="13"/>
        <v>0</v>
      </c>
      <c r="J13" s="444">
        <f t="shared" ca="1" si="13"/>
        <v>0</v>
      </c>
      <c r="K13" s="444">
        <f t="shared" ca="1" si="13"/>
        <v>0</v>
      </c>
      <c r="L13" s="444">
        <f t="shared" ca="1" si="13"/>
        <v>0</v>
      </c>
      <c r="M13" s="444">
        <f t="shared" ca="1" si="13"/>
        <v>0</v>
      </c>
    </row>
    <row r="14" spans="1:16" ht="15" thickBot="1" x14ac:dyDescent="0.3">
      <c r="B14" s="436"/>
      <c r="C14" s="436"/>
      <c r="D14" s="436"/>
      <c r="E14" s="436"/>
      <c r="F14" s="436"/>
      <c r="G14" s="436"/>
      <c r="H14" s="436"/>
      <c r="I14" s="436"/>
      <c r="J14" s="436"/>
      <c r="K14" s="436"/>
      <c r="L14" s="436"/>
      <c r="M14" s="436"/>
      <c r="N14" s="436"/>
    </row>
    <row r="15" spans="1:16" ht="15" customHeight="1" x14ac:dyDescent="0.3">
      <c r="A15" s="504" t="s">
        <v>100</v>
      </c>
      <c r="B15" s="426" t="s">
        <v>101</v>
      </c>
      <c r="C15" s="437">
        <v>20</v>
      </c>
      <c r="D15" s="437">
        <v>4</v>
      </c>
      <c r="E15" s="437">
        <v>0</v>
      </c>
      <c r="F15" s="437">
        <v>0</v>
      </c>
      <c r="G15" s="437">
        <v>0</v>
      </c>
      <c r="H15" s="437">
        <v>0</v>
      </c>
      <c r="I15" s="437">
        <v>0</v>
      </c>
      <c r="J15" s="437">
        <v>0</v>
      </c>
      <c r="K15" s="437">
        <v>0</v>
      </c>
      <c r="L15" s="437">
        <v>0</v>
      </c>
      <c r="M15" s="437">
        <v>0</v>
      </c>
      <c r="N15" s="428">
        <f ca="1">SUM(C15:M15)</f>
        <v>24</v>
      </c>
    </row>
    <row r="16" spans="1:16" ht="15" thickBot="1" x14ac:dyDescent="0.35">
      <c r="A16" s="505"/>
      <c r="B16" s="438" t="s">
        <v>102</v>
      </c>
      <c r="C16" s="439">
        <v>1</v>
      </c>
      <c r="D16" s="439">
        <v>0</v>
      </c>
      <c r="E16" s="439">
        <v>1</v>
      </c>
      <c r="F16" s="439">
        <v>0</v>
      </c>
      <c r="G16" s="439">
        <v>0</v>
      </c>
      <c r="H16" s="439">
        <v>0</v>
      </c>
      <c r="I16" s="439">
        <v>0</v>
      </c>
      <c r="J16" s="439">
        <v>0</v>
      </c>
      <c r="K16" s="439">
        <v>0</v>
      </c>
      <c r="L16" s="439">
        <v>0</v>
      </c>
      <c r="M16" s="439">
        <v>0</v>
      </c>
      <c r="N16" s="440">
        <f ca="1">SUM(C16:M16)</f>
        <v>2</v>
      </c>
    </row>
    <row r="17" spans="1:14" ht="15" thickBot="1" x14ac:dyDescent="0.35">
      <c r="A17" s="505"/>
      <c r="B17" s="445" t="s">
        <v>96</v>
      </c>
      <c r="C17" s="446">
        <f ca="1">SUM(C15:C16)</f>
        <v>21</v>
      </c>
      <c r="D17" s="446">
        <f t="shared" ref="D17" ca="1" si="14">SUM(D15:D16)</f>
        <v>4</v>
      </c>
      <c r="E17" s="446">
        <f t="shared" ref="E17" ca="1" si="15">SUM(E15:E16)</f>
        <v>1</v>
      </c>
      <c r="F17" s="446">
        <f t="shared" ref="F17" ca="1" si="16">SUM(F15:F16)</f>
        <v>0</v>
      </c>
      <c r="G17" s="446">
        <f t="shared" ref="G17" ca="1" si="17">SUM(G15:G16)</f>
        <v>0</v>
      </c>
      <c r="H17" s="446">
        <f t="shared" ref="H17" ca="1" si="18">SUM(H15:H16)</f>
        <v>0</v>
      </c>
      <c r="I17" s="446">
        <f t="shared" ref="I17" ca="1" si="19">SUM(I15:I16)</f>
        <v>0</v>
      </c>
      <c r="J17" s="446">
        <f t="shared" ref="J17" ca="1" si="20">SUM(J15:J16)</f>
        <v>0</v>
      </c>
      <c r="K17" s="446">
        <f t="shared" ref="K17" ca="1" si="21">SUM(K15:K16)</f>
        <v>0</v>
      </c>
      <c r="L17" s="446">
        <f t="shared" ref="L17" ca="1" si="22">SUM(L15:L16)</f>
        <v>0</v>
      </c>
      <c r="M17" s="446">
        <f t="shared" ref="M17" ca="1" si="23">SUM(M15:M16)</f>
        <v>0</v>
      </c>
      <c r="N17" s="447">
        <f t="shared" ref="N17" ca="1" si="24">SUM(N15:N16)</f>
        <v>26</v>
      </c>
    </row>
    <row r="18" spans="1:14" ht="15" thickBot="1" x14ac:dyDescent="0.3">
      <c r="A18" s="506"/>
      <c r="B18" s="445" t="s">
        <v>97</v>
      </c>
      <c r="C18" s="448">
        <f ca="1">C17/$N$17</f>
        <v>0.80769230769230771</v>
      </c>
      <c r="D18" s="448">
        <f t="shared" ref="D18:M18" ca="1" si="25">D17/$N$17</f>
        <v>0.15384615384615385</v>
      </c>
      <c r="E18" s="448">
        <f t="shared" ca="1" si="25"/>
        <v>3.8461538461538464E-2</v>
      </c>
      <c r="F18" s="448">
        <f t="shared" ca="1" si="25"/>
        <v>0</v>
      </c>
      <c r="G18" s="448">
        <f t="shared" ca="1" si="25"/>
        <v>0</v>
      </c>
      <c r="H18" s="448">
        <f t="shared" ca="1" si="25"/>
        <v>0</v>
      </c>
      <c r="I18" s="448">
        <f t="shared" ca="1" si="25"/>
        <v>0</v>
      </c>
      <c r="J18" s="448">
        <f t="shared" ca="1" si="25"/>
        <v>0</v>
      </c>
      <c r="K18" s="448">
        <f t="shared" ca="1" si="25"/>
        <v>0</v>
      </c>
      <c r="L18" s="448">
        <f t="shared" ca="1" si="25"/>
        <v>0</v>
      </c>
      <c r="M18" s="448">
        <f t="shared" ca="1" si="25"/>
        <v>0</v>
      </c>
    </row>
    <row r="19" spans="1:14" ht="15" thickBot="1" x14ac:dyDescent="0.3">
      <c r="B19" s="436"/>
      <c r="C19" s="436"/>
      <c r="D19" s="436"/>
      <c r="E19" s="436"/>
      <c r="F19" s="436"/>
      <c r="G19" s="436"/>
      <c r="H19" s="436"/>
      <c r="I19" s="436"/>
      <c r="J19" s="436"/>
      <c r="K19" s="436"/>
      <c r="L19" s="436"/>
      <c r="M19" s="436"/>
      <c r="N19" s="436"/>
    </row>
    <row r="20" spans="1:14" ht="15" thickBot="1" x14ac:dyDescent="0.3">
      <c r="B20" s="449" t="s">
        <v>103</v>
      </c>
      <c r="C20" s="450">
        <f ca="1">SUM(C17,C12,C7)</f>
        <v>106</v>
      </c>
      <c r="D20" s="449">
        <f t="shared" ref="D20:N20" ca="1" si="26">SUM(D17,D12,D7)</f>
        <v>14</v>
      </c>
      <c r="E20" s="449">
        <f t="shared" ca="1" si="26"/>
        <v>11</v>
      </c>
      <c r="F20" s="449">
        <f t="shared" ca="1" si="26"/>
        <v>0</v>
      </c>
      <c r="G20" s="449">
        <f t="shared" ca="1" si="26"/>
        <v>1</v>
      </c>
      <c r="H20" s="449">
        <f t="shared" ca="1" si="26"/>
        <v>1</v>
      </c>
      <c r="I20" s="449">
        <f t="shared" ca="1" si="26"/>
        <v>0</v>
      </c>
      <c r="J20" s="449">
        <f t="shared" ca="1" si="26"/>
        <v>0</v>
      </c>
      <c r="K20" s="449">
        <f t="shared" ca="1" si="26"/>
        <v>0</v>
      </c>
      <c r="L20" s="449">
        <f t="shared" ca="1" si="26"/>
        <v>0</v>
      </c>
      <c r="M20" s="449">
        <f t="shared" ca="1" si="26"/>
        <v>0</v>
      </c>
      <c r="N20" s="450">
        <f t="shared" ca="1" si="26"/>
        <v>133</v>
      </c>
    </row>
    <row r="21" spans="1:14" ht="15" thickBot="1" x14ac:dyDescent="0.3">
      <c r="B21" s="449" t="s">
        <v>104</v>
      </c>
      <c r="C21" s="451">
        <f ca="1">C20/$N$20</f>
        <v>0.79699248120300747</v>
      </c>
      <c r="D21" s="451">
        <f t="shared" ref="D21:M21" ca="1" si="27">D20/$N$20</f>
        <v>0.10526315789473684</v>
      </c>
      <c r="E21" s="451">
        <f t="shared" ca="1" si="27"/>
        <v>8.2706766917293228E-2</v>
      </c>
      <c r="F21" s="451">
        <f t="shared" ca="1" si="27"/>
        <v>0</v>
      </c>
      <c r="G21" s="451">
        <f t="shared" ca="1" si="27"/>
        <v>7.5187969924812026E-3</v>
      </c>
      <c r="H21" s="451">
        <f t="shared" ca="1" si="27"/>
        <v>7.5187969924812026E-3</v>
      </c>
      <c r="I21" s="451">
        <f t="shared" ca="1" si="27"/>
        <v>0</v>
      </c>
      <c r="J21" s="451">
        <f t="shared" ca="1" si="27"/>
        <v>0</v>
      </c>
      <c r="K21" s="451">
        <f t="shared" ca="1" si="27"/>
        <v>0</v>
      </c>
      <c r="L21" s="451">
        <f t="shared" ca="1" si="27"/>
        <v>0</v>
      </c>
      <c r="M21" s="451">
        <f t="shared" ca="1" si="27"/>
        <v>0</v>
      </c>
    </row>
    <row r="22" spans="1:14" ht="23.4" x14ac:dyDescent="0.45">
      <c r="B22" s="330"/>
      <c r="C22" s="330"/>
      <c r="D22" s="330"/>
      <c r="E22" s="330"/>
      <c r="F22" s="330"/>
      <c r="G22" s="330"/>
      <c r="H22" s="330"/>
      <c r="I22" s="330"/>
      <c r="J22" s="330"/>
      <c r="K22" s="330"/>
      <c r="L22" s="330"/>
      <c r="M22" s="330"/>
      <c r="N22" s="330"/>
    </row>
  </sheetData>
  <mergeCells count="3">
    <mergeCell ref="A5:A8"/>
    <mergeCell ref="A10:A13"/>
    <mergeCell ref="A15:A18"/>
  </mergeCells>
  <printOptions horizontalCentered="1"/>
  <pageMargins left="0" right="0" top="1" bottom="0.75" header="0.25" footer="0"/>
  <pageSetup scale="77" orientation="landscape" useFirstPageNumber="1" r:id="rId1"/>
  <headerFooter scaleWithDoc="0">
    <oddHeader>&amp;C&amp;"Cambria,Bold"&amp;16 &amp;12CITY OF SAN RAMON
2017</oddHeader>
    <oddFooter>&amp;L&amp;"Cambria,Bold"&amp;9Prepared by Waste Management 
&amp;F&amp;R&amp;"Cambria,Bold"&amp;9&amp;A
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25"/>
  <sheetViews>
    <sheetView view="pageBreakPreview" zoomScale="60" zoomScaleNormal="100" workbookViewId="0">
      <selection activeCell="B2" sqref="B2:M23"/>
    </sheetView>
  </sheetViews>
  <sheetFormatPr defaultRowHeight="13.2" x14ac:dyDescent="0.25"/>
  <cols>
    <col min="1" max="1" width="34.33203125" bestFit="1" customWidth="1"/>
    <col min="2" max="13" width="9.6640625" customWidth="1"/>
  </cols>
  <sheetData>
    <row r="1" spans="1:13" ht="15" thickBot="1" x14ac:dyDescent="0.3">
      <c r="A1" s="459" t="s">
        <v>106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1"/>
    </row>
    <row r="2" spans="1:13" ht="15" thickBot="1" x14ac:dyDescent="0.3">
      <c r="A2" s="462" t="s">
        <v>107</v>
      </c>
      <c r="B2" s="463">
        <v>42736</v>
      </c>
      <c r="C2" s="463">
        <v>42767</v>
      </c>
      <c r="D2" s="463">
        <v>42795</v>
      </c>
      <c r="E2" s="463">
        <v>42826</v>
      </c>
      <c r="F2" s="463">
        <v>42856</v>
      </c>
      <c r="G2" s="463">
        <v>42887</v>
      </c>
      <c r="H2" s="463">
        <v>42917</v>
      </c>
      <c r="I2" s="463">
        <v>42948</v>
      </c>
      <c r="J2" s="463">
        <v>42979</v>
      </c>
      <c r="K2" s="463">
        <v>43009</v>
      </c>
      <c r="L2" s="463">
        <v>43040</v>
      </c>
      <c r="M2" s="463">
        <v>43070</v>
      </c>
    </row>
    <row r="3" spans="1:13" ht="15" thickBot="1" x14ac:dyDescent="0.3">
      <c r="A3" s="464" t="s">
        <v>108</v>
      </c>
      <c r="B3" s="465">
        <v>33</v>
      </c>
      <c r="C3" s="465">
        <v>26</v>
      </c>
      <c r="D3" s="465">
        <v>30</v>
      </c>
      <c r="E3" s="466">
        <v>30</v>
      </c>
      <c r="F3" s="466">
        <v>24</v>
      </c>
      <c r="G3" s="466">
        <v>49</v>
      </c>
      <c r="H3" s="466">
        <v>34</v>
      </c>
      <c r="I3" s="466">
        <v>31</v>
      </c>
      <c r="J3" s="466">
        <v>35</v>
      </c>
      <c r="K3" s="466">
        <v>30</v>
      </c>
      <c r="L3" s="466">
        <v>10</v>
      </c>
      <c r="M3" s="466">
        <v>18</v>
      </c>
    </row>
    <row r="4" spans="1:13" ht="15" thickBot="1" x14ac:dyDescent="0.3">
      <c r="A4" s="464" t="s">
        <v>109</v>
      </c>
      <c r="B4" s="466">
        <v>0</v>
      </c>
      <c r="C4" s="467">
        <v>0</v>
      </c>
      <c r="D4" s="467">
        <v>0</v>
      </c>
      <c r="E4" s="466">
        <v>0</v>
      </c>
      <c r="F4" s="466">
        <v>0</v>
      </c>
      <c r="G4" s="466">
        <v>0</v>
      </c>
      <c r="H4" s="466">
        <v>0</v>
      </c>
      <c r="I4" s="466">
        <v>0</v>
      </c>
      <c r="J4" s="466">
        <v>0</v>
      </c>
      <c r="K4" s="466">
        <v>0</v>
      </c>
      <c r="L4" s="466">
        <v>0</v>
      </c>
      <c r="M4" s="466">
        <v>0</v>
      </c>
    </row>
    <row r="5" spans="1:13" ht="15" thickBot="1" x14ac:dyDescent="0.3">
      <c r="A5" s="464" t="s">
        <v>110</v>
      </c>
      <c r="B5" s="466">
        <v>5</v>
      </c>
      <c r="C5" s="467">
        <v>2</v>
      </c>
      <c r="D5" s="467">
        <v>4</v>
      </c>
      <c r="E5" s="466">
        <v>3</v>
      </c>
      <c r="F5" s="466">
        <v>3</v>
      </c>
      <c r="G5" s="466">
        <v>4</v>
      </c>
      <c r="H5" s="466">
        <v>5</v>
      </c>
      <c r="I5" s="466">
        <v>3</v>
      </c>
      <c r="J5" s="466">
        <v>2</v>
      </c>
      <c r="K5" s="466">
        <v>6</v>
      </c>
      <c r="L5" s="466">
        <v>5</v>
      </c>
      <c r="M5" s="466">
        <v>7</v>
      </c>
    </row>
    <row r="6" spans="1:13" ht="15" thickBot="1" x14ac:dyDescent="0.3">
      <c r="A6" s="464" t="s">
        <v>111</v>
      </c>
      <c r="B6" s="466">
        <v>0</v>
      </c>
      <c r="C6" s="467">
        <v>0</v>
      </c>
      <c r="D6" s="467">
        <v>0</v>
      </c>
      <c r="E6" s="466">
        <v>1</v>
      </c>
      <c r="F6" s="466">
        <v>1</v>
      </c>
      <c r="G6" s="466">
        <v>0</v>
      </c>
      <c r="H6" s="466">
        <v>0</v>
      </c>
      <c r="I6" s="466">
        <v>0</v>
      </c>
      <c r="J6" s="466">
        <v>0</v>
      </c>
      <c r="K6" s="466">
        <v>1</v>
      </c>
      <c r="L6" s="466">
        <v>0</v>
      </c>
      <c r="M6" s="466">
        <v>1</v>
      </c>
    </row>
    <row r="7" spans="1:13" ht="15" thickBot="1" x14ac:dyDescent="0.3">
      <c r="A7" s="464" t="s">
        <v>112</v>
      </c>
      <c r="B7" s="466">
        <v>11</v>
      </c>
      <c r="C7" s="467">
        <v>6</v>
      </c>
      <c r="D7" s="467">
        <v>2</v>
      </c>
      <c r="E7" s="466">
        <v>1</v>
      </c>
      <c r="F7" s="466">
        <v>2</v>
      </c>
      <c r="G7" s="466">
        <v>6</v>
      </c>
      <c r="H7" s="466">
        <v>3</v>
      </c>
      <c r="I7" s="466">
        <v>2</v>
      </c>
      <c r="J7" s="466">
        <v>1</v>
      </c>
      <c r="K7" s="466">
        <v>3</v>
      </c>
      <c r="L7" s="466">
        <v>0</v>
      </c>
      <c r="M7" s="466">
        <v>0</v>
      </c>
    </row>
    <row r="8" spans="1:13" ht="15" thickBot="1" x14ac:dyDescent="0.3">
      <c r="A8" s="464" t="s">
        <v>113</v>
      </c>
      <c r="B8" s="466">
        <v>0</v>
      </c>
      <c r="C8" s="467">
        <v>0</v>
      </c>
      <c r="D8" s="467">
        <v>0</v>
      </c>
      <c r="E8" s="466">
        <v>0</v>
      </c>
      <c r="F8" s="466">
        <v>0</v>
      </c>
      <c r="G8" s="466">
        <v>0</v>
      </c>
      <c r="H8" s="466">
        <v>0</v>
      </c>
      <c r="I8" s="466">
        <v>0</v>
      </c>
      <c r="J8" s="466">
        <v>0</v>
      </c>
      <c r="K8" s="466">
        <v>0</v>
      </c>
      <c r="L8" s="466">
        <v>0</v>
      </c>
      <c r="M8" s="466">
        <v>0</v>
      </c>
    </row>
    <row r="9" spans="1:13" ht="15" thickBot="1" x14ac:dyDescent="0.3">
      <c r="A9" s="464" t="s">
        <v>114</v>
      </c>
      <c r="B9" s="466">
        <v>0</v>
      </c>
      <c r="C9" s="467">
        <v>0</v>
      </c>
      <c r="D9" s="467">
        <v>0</v>
      </c>
      <c r="E9" s="466">
        <v>0</v>
      </c>
      <c r="F9" s="466">
        <v>0</v>
      </c>
      <c r="G9" s="466">
        <v>0</v>
      </c>
      <c r="H9" s="466">
        <v>0</v>
      </c>
      <c r="I9" s="466">
        <v>0</v>
      </c>
      <c r="J9" s="466">
        <v>0</v>
      </c>
      <c r="K9" s="466">
        <v>1</v>
      </c>
      <c r="L9" s="466">
        <v>1</v>
      </c>
      <c r="M9" s="466">
        <v>0</v>
      </c>
    </row>
    <row r="10" spans="1:13" ht="15" thickBot="1" x14ac:dyDescent="0.3">
      <c r="A10" s="464" t="s">
        <v>115</v>
      </c>
      <c r="B10" s="466">
        <v>1</v>
      </c>
      <c r="C10" s="467">
        <v>0</v>
      </c>
      <c r="D10" s="467">
        <v>0</v>
      </c>
      <c r="E10" s="466">
        <v>0</v>
      </c>
      <c r="F10" s="466">
        <v>0</v>
      </c>
      <c r="G10" s="466">
        <v>0</v>
      </c>
      <c r="H10" s="466">
        <v>0</v>
      </c>
      <c r="I10" s="466">
        <v>0</v>
      </c>
      <c r="J10" s="466">
        <v>0</v>
      </c>
      <c r="K10" s="466">
        <v>0</v>
      </c>
      <c r="L10" s="466">
        <v>0</v>
      </c>
      <c r="M10" s="466">
        <v>0</v>
      </c>
    </row>
    <row r="11" spans="1:13" ht="15" thickBot="1" x14ac:dyDescent="0.3">
      <c r="A11" s="464" t="s">
        <v>116</v>
      </c>
      <c r="B11" s="466">
        <v>0</v>
      </c>
      <c r="C11" s="467">
        <v>1</v>
      </c>
      <c r="D11" s="467">
        <v>0</v>
      </c>
      <c r="E11" s="466">
        <v>0</v>
      </c>
      <c r="F11" s="466">
        <v>0</v>
      </c>
      <c r="G11" s="466">
        <v>1</v>
      </c>
      <c r="H11" s="466">
        <v>0</v>
      </c>
      <c r="I11" s="466">
        <v>0</v>
      </c>
      <c r="J11" s="466">
        <v>0</v>
      </c>
      <c r="K11" s="466">
        <v>1</v>
      </c>
      <c r="L11" s="466">
        <v>0</v>
      </c>
      <c r="M11" s="466">
        <v>1</v>
      </c>
    </row>
    <row r="12" spans="1:13" ht="15" thickBot="1" x14ac:dyDescent="0.3">
      <c r="A12" s="464" t="s">
        <v>117</v>
      </c>
      <c r="B12" s="466">
        <v>1</v>
      </c>
      <c r="C12" s="467">
        <v>0</v>
      </c>
      <c r="D12" s="467">
        <v>2</v>
      </c>
      <c r="E12" s="466">
        <v>1</v>
      </c>
      <c r="F12" s="466">
        <v>0</v>
      </c>
      <c r="G12" s="466">
        <v>1</v>
      </c>
      <c r="H12" s="466">
        <v>1</v>
      </c>
      <c r="I12" s="466">
        <v>0</v>
      </c>
      <c r="J12" s="466">
        <v>2</v>
      </c>
      <c r="K12" s="466">
        <v>0</v>
      </c>
      <c r="L12" s="466">
        <v>0</v>
      </c>
      <c r="M12" s="466">
        <v>1</v>
      </c>
    </row>
    <row r="13" spans="1:13" ht="15" thickBot="1" x14ac:dyDescent="0.3">
      <c r="A13" s="464" t="s">
        <v>118</v>
      </c>
      <c r="B13" s="466">
        <v>0</v>
      </c>
      <c r="C13" s="467">
        <v>0</v>
      </c>
      <c r="D13" s="467">
        <v>0</v>
      </c>
      <c r="E13" s="466">
        <v>0</v>
      </c>
      <c r="F13" s="466">
        <v>0</v>
      </c>
      <c r="G13" s="466">
        <v>0</v>
      </c>
      <c r="H13" s="466">
        <v>0</v>
      </c>
      <c r="I13" s="466">
        <v>0</v>
      </c>
      <c r="J13" s="466">
        <v>0</v>
      </c>
      <c r="K13" s="466">
        <v>0</v>
      </c>
      <c r="L13" s="466">
        <v>0</v>
      </c>
      <c r="M13" s="466">
        <v>0</v>
      </c>
    </row>
    <row r="14" spans="1:13" ht="15" thickBot="1" x14ac:dyDescent="0.3">
      <c r="A14" s="464" t="s">
        <v>119</v>
      </c>
      <c r="B14" s="466">
        <v>0</v>
      </c>
      <c r="C14" s="467">
        <v>0</v>
      </c>
      <c r="D14" s="467">
        <v>0</v>
      </c>
      <c r="E14" s="466">
        <v>0</v>
      </c>
      <c r="F14" s="466">
        <v>0</v>
      </c>
      <c r="G14" s="466">
        <v>0</v>
      </c>
      <c r="H14" s="466">
        <v>0</v>
      </c>
      <c r="I14" s="466">
        <v>0</v>
      </c>
      <c r="J14" s="466">
        <v>0</v>
      </c>
      <c r="K14" s="466">
        <v>0</v>
      </c>
      <c r="L14" s="466">
        <v>0</v>
      </c>
      <c r="M14" s="466">
        <v>0</v>
      </c>
    </row>
    <row r="15" spans="1:13" ht="15" thickBot="1" x14ac:dyDescent="0.3">
      <c r="A15" s="464" t="s">
        <v>120</v>
      </c>
      <c r="B15" s="466">
        <v>0</v>
      </c>
      <c r="C15" s="467">
        <v>0</v>
      </c>
      <c r="D15" s="467">
        <v>0</v>
      </c>
      <c r="E15" s="466">
        <v>0</v>
      </c>
      <c r="F15" s="466">
        <v>0</v>
      </c>
      <c r="G15" s="466">
        <v>0</v>
      </c>
      <c r="H15" s="466">
        <v>0</v>
      </c>
      <c r="I15" s="466">
        <v>0</v>
      </c>
      <c r="J15" s="466">
        <v>0</v>
      </c>
      <c r="K15" s="466">
        <v>0</v>
      </c>
      <c r="L15" s="466">
        <v>0</v>
      </c>
      <c r="M15" s="466">
        <v>0</v>
      </c>
    </row>
    <row r="16" spans="1:13" ht="15" thickBot="1" x14ac:dyDescent="0.3">
      <c r="A16" s="464" t="s">
        <v>121</v>
      </c>
      <c r="B16" s="466">
        <v>2</v>
      </c>
      <c r="C16" s="467">
        <v>1</v>
      </c>
      <c r="D16" s="467">
        <v>1</v>
      </c>
      <c r="E16" s="466">
        <v>3</v>
      </c>
      <c r="F16" s="466">
        <v>0</v>
      </c>
      <c r="G16" s="466">
        <v>0</v>
      </c>
      <c r="H16" s="466">
        <v>0</v>
      </c>
      <c r="I16" s="466">
        <v>0</v>
      </c>
      <c r="J16" s="466">
        <v>1</v>
      </c>
      <c r="K16" s="466">
        <v>1</v>
      </c>
      <c r="L16" s="466">
        <v>2</v>
      </c>
      <c r="M16" s="466">
        <v>0</v>
      </c>
    </row>
    <row r="17" spans="1:13" ht="15" thickBot="1" x14ac:dyDescent="0.3">
      <c r="A17" s="464" t="s">
        <v>122</v>
      </c>
      <c r="B17" s="466">
        <v>3</v>
      </c>
      <c r="C17" s="467">
        <v>3</v>
      </c>
      <c r="D17" s="467">
        <v>6</v>
      </c>
      <c r="E17" s="466">
        <v>6</v>
      </c>
      <c r="F17" s="466">
        <v>4</v>
      </c>
      <c r="G17" s="466">
        <v>9</v>
      </c>
      <c r="H17" s="466">
        <v>7</v>
      </c>
      <c r="I17" s="466">
        <v>3</v>
      </c>
      <c r="J17" s="466">
        <v>5</v>
      </c>
      <c r="K17" s="466">
        <v>7</v>
      </c>
      <c r="L17" s="466">
        <v>3</v>
      </c>
      <c r="M17" s="466">
        <v>6</v>
      </c>
    </row>
    <row r="18" spans="1:13" ht="15" thickBot="1" x14ac:dyDescent="0.3">
      <c r="A18" s="464" t="s">
        <v>123</v>
      </c>
      <c r="B18" s="466">
        <v>0</v>
      </c>
      <c r="C18" s="467">
        <v>0</v>
      </c>
      <c r="D18" s="467">
        <v>1</v>
      </c>
      <c r="E18" s="466">
        <v>0</v>
      </c>
      <c r="F18" s="466">
        <v>0</v>
      </c>
      <c r="G18" s="466">
        <v>1</v>
      </c>
      <c r="H18" s="466">
        <v>0</v>
      </c>
      <c r="I18" s="466">
        <v>0</v>
      </c>
      <c r="J18" s="466">
        <v>1</v>
      </c>
      <c r="K18" s="466">
        <v>0</v>
      </c>
      <c r="L18" s="466">
        <v>0</v>
      </c>
      <c r="M18" s="466">
        <v>0</v>
      </c>
    </row>
    <row r="19" spans="1:13" ht="15" thickBot="1" x14ac:dyDescent="0.3">
      <c r="A19" s="464" t="s">
        <v>124</v>
      </c>
      <c r="B19" s="466">
        <v>0</v>
      </c>
      <c r="C19" s="467">
        <v>0</v>
      </c>
      <c r="D19" s="467">
        <v>0</v>
      </c>
      <c r="E19" s="466">
        <v>0</v>
      </c>
      <c r="F19" s="466">
        <v>0</v>
      </c>
      <c r="G19" s="466">
        <v>0</v>
      </c>
      <c r="H19" s="466">
        <v>0</v>
      </c>
      <c r="I19" s="466">
        <v>0</v>
      </c>
      <c r="J19" s="466">
        <v>0</v>
      </c>
      <c r="K19" s="466">
        <v>0</v>
      </c>
      <c r="L19" s="466">
        <v>0</v>
      </c>
      <c r="M19" s="466">
        <v>0</v>
      </c>
    </row>
    <row r="20" spans="1:13" ht="15" thickBot="1" x14ac:dyDescent="0.3">
      <c r="A20" s="464" t="s">
        <v>125</v>
      </c>
      <c r="B20" s="466">
        <v>0</v>
      </c>
      <c r="C20" s="467">
        <v>1</v>
      </c>
      <c r="D20" s="467">
        <v>1</v>
      </c>
      <c r="E20" s="466">
        <v>0</v>
      </c>
      <c r="F20" s="466">
        <v>0</v>
      </c>
      <c r="G20" s="466">
        <v>1</v>
      </c>
      <c r="H20" s="466">
        <v>1</v>
      </c>
      <c r="I20" s="466">
        <v>0</v>
      </c>
      <c r="J20" s="466">
        <v>0</v>
      </c>
      <c r="K20" s="466">
        <v>0</v>
      </c>
      <c r="L20" s="466">
        <v>0</v>
      </c>
      <c r="M20" s="466">
        <v>0</v>
      </c>
    </row>
    <row r="21" spans="1:13" ht="15" thickBot="1" x14ac:dyDescent="0.3">
      <c r="A21" s="464" t="s">
        <v>126</v>
      </c>
      <c r="B21" s="466">
        <v>2</v>
      </c>
      <c r="C21" s="467">
        <v>2</v>
      </c>
      <c r="D21" s="467">
        <v>0</v>
      </c>
      <c r="E21" s="466">
        <v>1</v>
      </c>
      <c r="F21" s="466">
        <v>0</v>
      </c>
      <c r="G21" s="466">
        <v>1</v>
      </c>
      <c r="H21" s="466">
        <v>0</v>
      </c>
      <c r="I21" s="466">
        <v>0</v>
      </c>
      <c r="J21" s="466">
        <v>0</v>
      </c>
      <c r="K21" s="466">
        <v>0</v>
      </c>
      <c r="L21" s="466">
        <v>1</v>
      </c>
      <c r="M21" s="466">
        <v>1</v>
      </c>
    </row>
    <row r="22" spans="1:13" ht="15" thickBot="1" x14ac:dyDescent="0.3">
      <c r="A22" s="464" t="s">
        <v>127</v>
      </c>
      <c r="B22" s="466">
        <v>4</v>
      </c>
      <c r="C22" s="467">
        <v>6</v>
      </c>
      <c r="D22" s="467">
        <v>5</v>
      </c>
      <c r="E22" s="466">
        <v>4</v>
      </c>
      <c r="F22" s="466">
        <v>1</v>
      </c>
      <c r="G22" s="466">
        <v>16</v>
      </c>
      <c r="H22" s="466">
        <v>14</v>
      </c>
      <c r="I22" s="466">
        <v>11</v>
      </c>
      <c r="J22" s="466">
        <v>8</v>
      </c>
      <c r="K22" s="466">
        <v>6</v>
      </c>
      <c r="L22" s="466">
        <v>2</v>
      </c>
      <c r="M22" s="466">
        <v>5</v>
      </c>
    </row>
    <row r="23" spans="1:13" ht="15" thickBot="1" x14ac:dyDescent="0.3">
      <c r="A23" s="464" t="s">
        <v>128</v>
      </c>
      <c r="B23" s="466">
        <v>0</v>
      </c>
      <c r="C23" s="467">
        <v>0</v>
      </c>
      <c r="D23" s="467">
        <v>0</v>
      </c>
      <c r="E23" s="466">
        <v>1</v>
      </c>
      <c r="F23" s="466">
        <v>0</v>
      </c>
      <c r="G23" s="466">
        <v>0</v>
      </c>
      <c r="H23" s="466">
        <v>0</v>
      </c>
      <c r="I23" s="466">
        <v>0</v>
      </c>
      <c r="J23" s="466">
        <v>0</v>
      </c>
      <c r="K23" s="466">
        <v>0</v>
      </c>
      <c r="L23" s="466">
        <v>0</v>
      </c>
      <c r="M23" s="466">
        <v>0</v>
      </c>
    </row>
    <row r="24" spans="1:13" ht="15" thickBot="1" x14ac:dyDescent="0.3">
      <c r="A24" s="468" t="s">
        <v>129</v>
      </c>
      <c r="B24" s="469">
        <f t="shared" ref="B24:L24" ca="1" si="0">SUM(B3:B23)</f>
        <v>62</v>
      </c>
      <c r="C24" s="470">
        <f t="shared" ca="1" si="0"/>
        <v>48</v>
      </c>
      <c r="D24" s="470">
        <f t="shared" ca="1" si="0"/>
        <v>52</v>
      </c>
      <c r="E24" s="471">
        <f t="shared" ca="1" si="0"/>
        <v>51</v>
      </c>
      <c r="F24" s="471">
        <f t="shared" ca="1" si="0"/>
        <v>35</v>
      </c>
      <c r="G24" s="471">
        <f t="shared" ca="1" si="0"/>
        <v>89</v>
      </c>
      <c r="H24" s="471">
        <f t="shared" ca="1" si="0"/>
        <v>65</v>
      </c>
      <c r="I24" s="471">
        <f t="shared" ca="1" si="0"/>
        <v>50</v>
      </c>
      <c r="J24" s="471">
        <f t="shared" ca="1" si="0"/>
        <v>55</v>
      </c>
      <c r="K24" s="471">
        <f t="shared" ca="1" si="0"/>
        <v>56</v>
      </c>
      <c r="L24" s="471">
        <f t="shared" ca="1" si="0"/>
        <v>24</v>
      </c>
      <c r="M24" s="471">
        <f t="shared" ref="M24" ca="1" si="1">SUM(M3:M23)</f>
        <v>40</v>
      </c>
    </row>
    <row r="25" spans="1:13" ht="15" thickBot="1" x14ac:dyDescent="0.3">
      <c r="A25" s="464"/>
      <c r="B25" s="472"/>
      <c r="C25" s="472"/>
      <c r="D25" s="472"/>
      <c r="E25" s="472"/>
      <c r="F25" s="472"/>
      <c r="G25" s="472"/>
      <c r="H25" s="472"/>
      <c r="I25" s="472"/>
      <c r="J25" s="472"/>
      <c r="K25" s="472"/>
      <c r="L25" s="472"/>
      <c r="M25" s="472"/>
    </row>
  </sheetData>
  <pageMargins left="0.7" right="0.7" top="0.75" bottom="0.75" header="0.3" footer="0.3"/>
  <pageSetup scale="61" orientation="portrait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Cover Sheet </vt:lpstr>
      <vt:lpstr>Yearly_Stats</vt:lpstr>
      <vt:lpstr>Customer Service Response Log</vt:lpstr>
      <vt:lpstr>Missed Pickup Response Log</vt:lpstr>
      <vt:lpstr>Complaints_Log</vt:lpstr>
      <vt:lpstr>MSW_MONTHS</vt:lpstr>
      <vt:lpstr>Complaints_Log!Print_Area</vt:lpstr>
      <vt:lpstr>'Customer Service Response Log'!Print_Area</vt:lpstr>
    </vt:vector>
  </TitlesOfParts>
  <Company>Waste Management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Banks</dc:creator>
  <cp:lastModifiedBy>Lauren Barbieri</cp:lastModifiedBy>
  <cp:lastPrinted>2015-04-21T01:38:02Z</cp:lastPrinted>
  <dcterms:created xsi:type="dcterms:W3CDTF">2013-01-15T15:01:49Z</dcterms:created>
  <dcterms:modified xsi:type="dcterms:W3CDTF">2018-02-08T22:06:09Z</dcterms:modified>
</cp:coreProperties>
</file>